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egruyter-my.sharepoint.com/personal/lervinia_swee_degruyter_com/Documents/Desktop/title lists/Top200_DG_Partners/"/>
    </mc:Choice>
  </mc:AlternateContent>
  <xr:revisionPtr revIDLastSave="1" documentId="13_ncr:1_{FC2D5E52-19A3-4EE6-A990-9756C3F5641C}" xr6:coauthVersionLast="47" xr6:coauthVersionMax="47" xr10:uidLastSave="{0DB6C134-D0C4-4795-B782-3E724571C58E}"/>
  <bookViews>
    <workbookView xWindow="-108" yWindow="-108" windowWidth="23256" windowHeight="12576" xr2:uid="{B5C9983F-7E1A-4B82-83C6-B4C1739672FE}"/>
  </bookViews>
  <sheets>
    <sheet name="Sheet1" sheetId="1" r:id="rId1"/>
  </sheets>
  <definedNames>
    <definedName name="_xlnm._FilterDatabase" localSheetId="0" hidden="1">Sheet1!$A$8:$AK$204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04" i="1" l="1"/>
  <c r="AI203" i="1"/>
  <c r="AI202" i="1"/>
  <c r="AI201" i="1"/>
  <c r="AI200" i="1"/>
  <c r="AI199" i="1"/>
  <c r="AI198" i="1"/>
  <c r="AI197" i="1"/>
  <c r="AI196" i="1"/>
  <c r="AI195" i="1"/>
  <c r="AI194" i="1"/>
  <c r="AI193" i="1"/>
  <c r="AI192" i="1"/>
  <c r="AI191" i="1"/>
  <c r="AI190" i="1"/>
  <c r="AI189" i="1"/>
  <c r="AI188" i="1"/>
  <c r="AI187" i="1"/>
  <c r="AI186" i="1"/>
  <c r="AI185" i="1"/>
  <c r="AI184" i="1"/>
  <c r="AI183" i="1"/>
  <c r="AI182" i="1"/>
  <c r="AI181" i="1"/>
  <c r="AI180" i="1"/>
  <c r="AI179" i="1"/>
  <c r="AI178" i="1"/>
  <c r="AI177" i="1"/>
  <c r="AI176" i="1"/>
  <c r="AI175" i="1"/>
  <c r="AI174" i="1"/>
  <c r="AI173" i="1"/>
  <c r="AI172" i="1"/>
  <c r="AI171" i="1"/>
  <c r="AI170" i="1"/>
  <c r="AI169" i="1"/>
  <c r="AI168" i="1"/>
  <c r="AI167" i="1"/>
  <c r="AI166" i="1"/>
  <c r="AI165" i="1"/>
  <c r="AI164" i="1"/>
  <c r="AI163" i="1"/>
  <c r="AI162" i="1"/>
  <c r="AI161" i="1"/>
  <c r="AI160" i="1"/>
  <c r="AI159" i="1"/>
  <c r="AI158" i="1"/>
  <c r="AI157" i="1"/>
  <c r="AI156" i="1"/>
  <c r="AI155" i="1"/>
  <c r="AI154" i="1"/>
  <c r="AI153" i="1"/>
  <c r="AI152" i="1"/>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alcChain>
</file>

<file path=xl/sharedStrings.xml><?xml version="1.0" encoding="utf-8"?>
<sst xmlns="http://schemas.openxmlformats.org/spreadsheetml/2006/main" count="2766" uniqueCount="1277">
  <si>
    <t xml:space="preserve">Prices are subject to change. </t>
  </si>
  <si>
    <t xml:space="preserve">Please contact your local sales representatives for details. </t>
  </si>
  <si>
    <t>title_id</t>
  </si>
  <si>
    <t>eBook ISBN</t>
  </si>
  <si>
    <t>HB ISBN</t>
  </si>
  <si>
    <t>PB ISBN</t>
  </si>
  <si>
    <t>textbook</t>
  </si>
  <si>
    <t>title</t>
  </si>
  <si>
    <t>subtitle</t>
  </si>
  <si>
    <t>author</t>
  </si>
  <si>
    <t>editor</t>
  </si>
  <si>
    <t>edition</t>
  </si>
  <si>
    <t>series title</t>
  </si>
  <si>
    <t>volume</t>
  </si>
  <si>
    <t>imprint/publisher</t>
  </si>
  <si>
    <t>pub date</t>
  </si>
  <si>
    <t>copyright
year</t>
  </si>
  <si>
    <t>pages</t>
  </si>
  <si>
    <t>illustrations</t>
  </si>
  <si>
    <t>weight</t>
  </si>
  <si>
    <t>size (in cm)</t>
  </si>
  <si>
    <t>subject area</t>
  </si>
  <si>
    <t>Subject area level 2</t>
  </si>
  <si>
    <t>Subject area level 3</t>
  </si>
  <si>
    <t>classification BISAC</t>
  </si>
  <si>
    <t>readership</t>
  </si>
  <si>
    <t>description</t>
  </si>
  <si>
    <t>contents</t>
  </si>
  <si>
    <t>reviews</t>
  </si>
  <si>
    <t>author description</t>
  </si>
  <si>
    <t>eBook price</t>
  </si>
  <si>
    <t>HB price</t>
  </si>
  <si>
    <t>PB price</t>
  </si>
  <si>
    <t>Link to website</t>
  </si>
  <si>
    <t>OpenAccess</t>
  </si>
  <si>
    <t>POD</t>
  </si>
  <si>
    <t>Better Data Visualizations</t>
  </si>
  <si>
    <t>A Guide for Scholars, Researchers, and Wonks</t>
  </si>
  <si>
    <t>Schwabish, Jonathan</t>
  </si>
  <si>
    <t>Columbia University Press</t>
  </si>
  <si>
    <t>Available</t>
  </si>
  <si>
    <t>Computer Sciences</t>
  </si>
  <si>
    <t>Computer Sciences, other</t>
  </si>
  <si>
    <t xml:space="preserve"> BUS007010 BUSINESS &amp; ECONOMICS / Business Communication / Meetings &amp; Presentations; COM078000 COMPUTERS / Desktop Applications / Presentation Software; COM089000 COMPUTERS / Data Visualization; LAN025000 LANGUAGE ARTS &amp; DISCIPLINES / Library &amp; Information Science / General; REF015000 REFERENCE / Personal &amp; Practical Guides</t>
  </si>
  <si>
    <t>This book details essential strategies to create more effective data visualizations. Jonathan Schwabish walks readers through the steps of creating better graphs and how to move beyond simple line, bar, and pie charts.</t>
  </si>
  <si>
    <t>IntroductionPart I: Principles of Data Visualization1. Visual Processing and Perceptual Rankings2. Five Guidelines for Better Data Visualizations3. Form and FunctionPart II: Chart Types4. Comparing Categories5. Time6. Distribution7. Geospatial8. Relationship9. Part-to-Whole10. Qualitative11. TablesPart III: Designing and Redesigning Your Visual12. Developing a Data Visualization Style Guide13. RedesignsConclusionAppendix 1. Data Visualization ToolsAppendix 2. Further Reading and ResourcesAcknowledgmentsReferencesIndex</t>
  </si>
  <si>
    <t>Alberto Cairo, author of How Charts Lie: Getting Smarter About Visual Information:Better Data Visualization is a practical guide to a large catalogue of chart types. No other book introduces the reader to specific chart types with such detail and finesse. It is an excellent resource for students, analysts, and researchers alike.</t>
  </si>
  <si>
    <t>Jonathan Schwabish is an economist and writer, teacher, and creator of policy-relevant data visualizations. He helps nonprofits, research institutions, and governments at all levels improve how they communicate their work and findings to their colleagues, partners, clients, and constituents. He is the author of Better Presentations: A Guide for Scholars, Researchers, and Wonks (Columbia, 2016).</t>
  </si>
  <si>
    <t>N</t>
  </si>
  <si>
    <t>Atlas of AI</t>
  </si>
  <si>
    <t>Power, Politics, and the Planetary Costs of Artificial Intelligence</t>
  </si>
  <si>
    <t>Crawford, Kate</t>
  </si>
  <si>
    <t>Yale University Press</t>
  </si>
  <si>
    <t>Artificial Intelligence</t>
  </si>
  <si>
    <t xml:space="preserve"> BUS070030 BUSINESS &amp; ECONOMICS / Industries / Computers &amp; Information Technology; COM004000 COMPUTERS / Intelligence (AI) &amp; Semantics; TEC041000 Technology &amp; Engineering / Telecommunications</t>
  </si>
  <si>
    <t>The hidden costs of artificial intelligence, from natural resources and labor to privacy and freedom What happens when artificial intelligence saturates political life and depletes the planet? How is AI shaping our understanding of ourselves and our societies? In this book Kate Crawford reveals how this planetary network is fueling a shift toward undemocratic governance and increased inequality. Drawing on more than a decade of research, award-winning science, and technology, Crawford reveals how AI is a technology of extraction: from the energy and minerals needed to build and sustain its infrastructure, to the exploited workers behind “automated” services, to the data AI collects from us.    Rather than taking a narrow focus on code and algorithms, Crawford offers us a political and a material perspective on what it takes to make artificial intelligence and where it goes wrong. While technical systems present a veneer of objectivity, they are always systems of power. This is an urgent account of what is at stake as technology companies use artificial intelligence to reshape the world.</t>
  </si>
  <si>
    <t>Kate Crawford is a senior principal researcher at Microsoft Research, the inaugural visiting chair of AI and Justice at the &amp;Eacutecole Normale Sup&amp;eacuterieure, and the Miegunyah distinguished visiting fellow at the University of Melbourne. She co†‘founded the AI Now Institute at New York University, and leads the Foundations of Machine Learning international working group. She lives in New York City.</t>
  </si>
  <si>
    <t>Algorithms of Oppression</t>
  </si>
  <si>
    <t>How Search Engines Reinforce Racism</t>
  </si>
  <si>
    <t>Noble, Safiya Umoja</t>
  </si>
  <si>
    <t>New York University Press</t>
  </si>
  <si>
    <t xml:space="preserve"> COM060120 COMPUTERS / Web / Search Engines; COM079000 COMPUTERS / Social Aspects / General; SOC031000 SOCIAL SCIENCE / Discrimination &amp; Race Relations; SOC070000 SOCIAL SCIENCE / Race &amp; Ethnic Relations</t>
  </si>
  <si>
    <t>A revealing look at how negative biases against women of color are embedded in search engine results and algorithms Run a Google search for “black girls”—what will you find? “Big Booty” and other sexually explicit terms are likely to come up as top search terms. But, if you type in “white girls,” the results are radically different. The suggested porn sites and un-moderated discussions about “why black women are so sassy” or “why black women are so angry” presents a disturbing portrait of black womanhood in modern society.In Algorithms of Oppression, Safiya Umoja Noble challenges the idea that search engines like Google offer an equal playing field for all forms of ideas, identities, and activities. Data discrimination is a real social problem Noble argues that the combination of private interests in promoting certain sites, along with the monopoly status of a relatively small number of Internet search engines, leads to a biased set of search algorithms that privilege whiteness and discriminate against people of color, specifically women of color.Through an analysis of textual and media searches as well as extensive research on paid online advertising, Noble exposes a culture of racism and sexism in the way discoverability is created online. As search engines and their related companies grow in importance—operating as a source for email, a major vehicle for primary and secondary school learning, and beyond—understanding and reversing these disquieting trends and discriminatory practices is of utmost importance.An original, surprising and, at times, disturbing account of bias on the internet, Algorithms of Oppression contributes to our understanding of how racism is created, maintained, and disseminated in the 21st century.</t>
  </si>
  <si>
    <t>Sarah Banet-Weiser,Author of Authentic™: The Politics of Ambivalence in a Brand Culture:Safiya Nobles compelling and accessible book is an impressive survey of the impact of search and other algorithms on our understandings of racial and gender identity. Her study raises crucial questions regarding the power and control of algorithms, and is essential reading for understanding the way media works in the contemporary moment.Siva Vaidhyanathan,Author of The Googlization of Everything — and Why We Should Worry:Safiya Noble has produced an outstanding book that raises clear alarms about the ways Google quietly shapes our lives, minds, and attitudes. Noble writes with urgency and clarity. This book is essential for anyone hoping to understand our current information ecosystem.Matthew W. Hughey,Author of White Bound:  Nationalists, Antiracists, and the Shared Meanings of Race:All search results are not created  equal. Through deft analyses of software, society, and superiority,  Noble exposes both the motivations and mathematics that make a &amp;amp technologically redlined internet. Read this book to understand how supposedly race neutral zeros and ones simply dont add up.Teachers College Record:Algorithms of Oppression offers a sobering portrait of the impact of our reliance on quick, freely accessible searches. Foregrounding her discussion in the context of the technological mechanisms and decision‐makers that drive results, Noble forces the reader to confront the rarely discussed risks and long‐term costs associated with easy‐to‐access, corporate‐sponsored information.New England Archivists:Often assumed by both developers and the general public to be value-neutral, the algorithmic structures through which human beings create, organize, and access content online are, Noble effectively argues, inescapably shaped by the logics of oppression that shape our interconnected lives … Algorithms provides a strong introduction, with concrete and rep</t>
  </si>
  <si>
    <t>NobleSafiya Umoja: Safiya Umoja Noble is is Assistant Professor at the University of Southern California (USC) Annenberg School of Communication. Noble is the co-editor of two books, The Intersectional Internet: Race, Sex, Culture and Class Online and Emotions, Technology &amp; Design.</t>
  </si>
  <si>
    <t>Custodians of the Internet</t>
  </si>
  <si>
    <t>Platforms, Content Moderation, and the Hidden Decisions That Shape Social Media</t>
  </si>
  <si>
    <t>Gillespie, Tarleton</t>
  </si>
  <si>
    <t xml:space="preserve"> BUS070060 BUSINESS &amp; ECONOMICS / Industries / Media &amp; Communications; COM060140 COMPUTERS / Web / Social Media; SOC052000 SOCIAL SCIENCE / Media Studies</t>
  </si>
  <si>
    <t>A revealing and gripping investigation into how social media platforms police what we post online&amp;mdashand the large societal impact of these decisions Most users want their Twitter feed, Facebook page, and YouTube comments to be free of harassment and porn. Whether faced with fake news&amp;rdquo or livestreamed violence, content moderators&amp;rdquo&amp;mdashwho censor or promote user†‘posted content&amp;mdashhave never been more important. This is especially true when the tools that social media platforms use to curb trolling, ban hate speech, and censor pornography can also silence the speech you need to hear. &amp;#160 In this revealing and nuanced exploration, award†‘winning sociologist and cultural observer Tarleton Gillespie provides an overview of current social media practices and explains the underlying rationales for how, when, and why these policies are enforced. In doing so, Gillespie highlights that content moderation receives too little public scrutiny even as it is shapes social norms and creates consequences for public discourse, cultural production, and the fabric of society. Based on interviews with content moderators, creators, and consumers, this accessible, timely book is a must†‘read for anyone who´s ever clicked like&amp;rdquo or retweet.&amp;rdquo</t>
  </si>
  <si>
    <t>Tarleton Gillespie is a principal researcher at Microsoft Research New England and an affiliated associate professor at Cornell University. He cofounded the blog Culture Digitally. His previous book is the award†‘winning Wired Shut: Copyright and the Shape of Digital Culture.</t>
  </si>
  <si>
    <t>Understanding the Digital World</t>
  </si>
  <si>
    <t>What You Need to Know about Computers, the Internet, Privacy, and Security</t>
  </si>
  <si>
    <t>Kernighan, Brian W.</t>
  </si>
  <si>
    <t>Princeton University Press</t>
  </si>
  <si>
    <t xml:space="preserve"> COM014000 COMPUTERS / Computer Science; COM043000 COMPUTERS / Networking / General; COM051230 COMPUTERS / Software Development &amp; Engineering / General; COM053000 COMPUTERS / Security / General; COM067000 COMPUTERS / Hardware / General</t>
  </si>
  <si>
    <t>The basics of how computer hardware, software, and systems work, and the risks they create for our privacy and securityComputers are everywhere. Some of them are highly visible, in laptops, tablets, cell phones, and smart watches. But most are invisible, like those in appliances, cars, medical equipment, transportation systems, power grids, and weapons. We never see the myriad computers that quietly collect, share, and sometimes leak vast amounts of personal data about us. Through computers, governments and companies increasingly monitor what we do. Social networks and advertisers know far more about us than we should be comfortable with, using information we freely give them. Criminals have all-too-easy access to our data. Do we truly understand the power of computers in our world?Understanding the Digital World explains how computer hardware, software, networks, and systems work. Topics include how computers are built and how they compute what programming is and why it is difficult how the Internet and the web operate and how all of these affect our security, privacy, property, and other important social, political, and economic issues. This book also touches on fundamental ideas from computer science and some of the inherent limitations of computers. It includes numerous color illustrations, notes on sources for further exploration, and a glossary to explain technical terms and buzzwords.Understanding the Digital World is a must-read for all who want to know more about computers and communications. It explains, precisely and carefully, not only how they operate but also how they influence our daily lives, in terms anyone can understand, no matter what their experience and knowledge of technology.</t>
  </si>
  <si>
    <t xml:space="preserve"> Kernighan tells us exactly what we need to know about computers and computer science, focusing on ideas that are useful and interesting for everyday computer users. He covers a fascinating range of topics, including fundamentals such as computer hardware, programming, algorithms, and networks, as well as politically charged issues related to government surveillance, privacy, and Internet neutrality. —John MacCormick, Dickinson College Understanding the Digital World provides a broad overview of computers and electronic communications for a general audience. The book flows smoothly from topic to topic, and readers from diverse backgrounds will find it accessible. —Bryan Respass, Bergen County Academies This is the clearest and simplest explanation of the world we now all depend on—how it works and why it does what it does—from one of our best-known inventors. Everyone on Earth needs to read it. —Eric Schmidt, executive chairman of Alphabet Inc. and Google This book takes the mystery out of computers and the Internet, and everyone can learn from it. With a friendly and accessible style, Kernighan connects what is happening inside machines to the news of the day and developments about the digital world. —Harry Lewis, coauthor of Blown to Bits: Your Life, Liberty, and Happiness after the Digital ExplosionKernighan offers elucidations of the diversified communications array of cell phones and land lines, internet protocols, the web, search engines, malware, cryptography, online anonymity, cloud computing, and the emerging 'Internet of Things.'[Kernighan's] credentials as a computer scientist are stellar but what comes through in this book is a humanitarian concern about the place of technology in the modern world. . . . The grounding [the book] provides in the fundamentals of computing and how the technology interacts with our lives will remain relevant for a very long time.---Steve Mansfield-Devine, Network</t>
  </si>
  <si>
    <t>Brian W. Kernighan is a professor in the Department of Computer Science at Princeton University. He is the coauthor of ten other books, including the computing classic The C Programming Language (Prentice Hall). He lives in Princeton, New Jersey.</t>
  </si>
  <si>
    <t>Big Data Analytics Methods</t>
  </si>
  <si>
    <t>Analytics Techniques in Data Mining, Deep Learning and Natural Language Processing</t>
  </si>
  <si>
    <t>Ghavami, Peter</t>
  </si>
  <si>
    <t>De Gruyter</t>
  </si>
  <si>
    <t>Databases and Data Mining</t>
  </si>
  <si>
    <t xml:space="preserve"> BUS062000 BUSINESS &amp; ECONOMICS / Structural Adjustment; BUS083000 BUSINESS &amp; ECONOMICS / Information Management; COM018000 COMPUTERS / Data Processing; COM021030 COMPUTERS / Database Management / Data Mining</t>
  </si>
  <si>
    <t>This book presents over a 100 algorithms and data refinement techniques in machine learning, predictive modeling, natural language processing. Case examples with applications in the healthcare, transportation, retail, telecommunication, consulting, manufacturing, energy and financial services provide readers insights on how to overcome challenges and avoid common pitfalls and traps in data analytics.</t>
  </si>
  <si>
    <t>Introduction   PART I: Big Data Analytics   Chapter 1. Data Analytics Overview   Chapter 2. Basic Data Analysis   Chapter 3. Data Visualization Tools   PART II: Advanced Analytics Methods   Chapter 4. Natural Language Processing   Chapter 5. Quantitative Analysis - Prediction and Prognostics   Chapter 6. Advanced Analytics &amp;amp Predictive Modeling   Chapter 7. Ensemble of Models   Chapter 8. Machine Learning, Deep Learning – Artificial Neural Networks   Chapter 9. Model Accuracy &amp;amp Optimization   PART III: Case Study – Prediction &amp;amp Advanced Analytics in Practice   Chapter 10: Ensemble of Models – Medical Prediction Case Study   Appendix A: Prognostics Methods   Appendix B: A Neural Network Example   Appendix C: Back Propagation Algorithm Derivation   Appendix D: NeuroSolutions Software Description   Appendix E: The Oracle Program   References</t>
  </si>
  <si>
    <t>Peter Ghavami, Senior Vice President, Head of Wholesale Data Science &amp;amp Analytics at Bank of America, USA</t>
  </si>
  <si>
    <t>Textbook</t>
  </si>
  <si>
    <t>Robotic Process Automation</t>
  </si>
  <si>
    <t>Management, Technology, Applications</t>
  </si>
  <si>
    <t>Czarnecki, Christian / Fettke, Peter</t>
  </si>
  <si>
    <t>De Gruyter STEM</t>
  </si>
  <si>
    <t>De Gruyter Oldenbourg</t>
  </si>
  <si>
    <t xml:space="preserve"> BUS007000 BUSINESS &amp; ECONOMICS / Business Communication / General; BUS083000 BUSINESS &amp; ECONOMICS / Information Management; COM004000 COMPUTERS / Intelligence (AI) &amp; Semantics</t>
  </si>
  <si>
    <t>College/higher education</t>
  </si>
  <si>
    <t>This book brings together experts from research and practice. It includes the design of innovative Robot Process Automation (RPA) concepts, the discussion of related research fields (e.g., Artificial Intelligence, AI), the evaluation of existing software products, and findings from real-life implementation projects.  Similar to the substitution of physical work in manufacturing (blue collar automation), Robotic Process Automation tries to substitute intellectual work in office and administration processes with software robots (white-collar automation). The starting point for the development of RPA was the observation that – despite the use of process-oriented enterprise systems (such as ERP, CRM and BPM systems) – additional manual activities are still indispensable today. In the RPA approach, these manual activities are learned and automated by software robots, either by defining rules or by observing manual activities.  RPA is related to business process management, machine learning, and artificial intelligence. Tools for RPA originated from dedicated stand-alone software. Today, RPA functionalities are also integrated into elaborated process management suites. From a conceptual perspective, RPA can be structured into input components (sensors in the wide sense), an intelligence center, and output components (actuators in the wide sense). From a strategic perspective, the impact of RPA can be related to the support of existing tasks, the complete substitution of human activities, and the innovation of processes as well as business models.  At present, high expectations are related to the use of RPA in the improvement of software-supported business processes. Manual activities are learned and automated by software robots that interact with existing applications via the presentation layer. In combination with artificial intelligence (AI) as well as innovative interfaces (e. g., voice recognition) RPA creates a novel level of automation for of</t>
  </si>
  <si>
    <t>Christian Czarnecki, Hochschule Hamm-Lippstadt Peter Fettke, Uni Saarland, DFKI.</t>
  </si>
  <si>
    <t>Dark Data</t>
  </si>
  <si>
    <t>Why What You Don’t Know Matters</t>
  </si>
  <si>
    <t>Hand, David J.</t>
  </si>
  <si>
    <t xml:space="preserve"> COM021000 COMPUTERS / Database Management / General; COM021030 COMPUTERS / Database Management / Data Mining; COM021040 COMPUTERS / Database Management / Data Warehousing; SCI000000 SCIENCE / General</t>
  </si>
  <si>
    <t>A practical guide to making good decisions in a world of missing dataIn the era of big data, it is easy to imagine that we have all the information we need to make good decisions. But in fact the data we have are never complete, and may be only the tip of the iceberg. Just as much of the universe is composed of dark matter, invisible to us but nonetheless present, the universe of information is full of dark data that we overlook at our peril. In Dark Data, data expert David Hand takes us on a fascinating and enlightening journey into the world of the data we don't see.Dark Data explores the many ways in which we can be blind to missing data and how that can lead us to conclusions and actions that are mistaken, dangerous, or even disastrous. Examining a wealth of real-life examples, from the Challenger shuttle explosion to complex financial frauds, Hand gives us a practical taxonomy of the types of dark data that exist and the situations in which they can arise, so that we can learn to recognize and control for them. In doing so, he teaches us not only to be alert to the problems presented by the things we don’t know, but also shows how dark data can be used to our advantage, leading to greater understanding and better decisions.Today, we all make decisions using data. Dark Data shows us all how to reduce the risk of making bad ones.</t>
  </si>
  <si>
    <t xml:space="preserve"> It is hard to think of anyone having anything at all to do with data-driven decisions who couldn't benefit from reading this book. David Hand effortlessly guides the reader through the many pitfalls of dark data. —Arno Siebes, Universiteit Utrecht This unique and much-needed book provides an accessible guide to dark data at a time when general awareness of the phenomenon is declining. —Geert Molenberghs, Universiteit Hasselt and KU Leuven David Hand shines a bright light onto the dark corners of statistics. This is a learned book but a witty, readable, and important one. I learned a lot and so will you. —Tim Harford, author of Fifty Inventions That Shaped the Modern Economy and presenter of the BBC series More or Less When we make decisions in our personal and professional lives, we typically start with some form of data. The very word 'data' derives from the Latin meaning 'something given.' But who gave it? Where is it from? Should I accept it at face value? Opening our eyes to the pitfalls of taking 'something given' for granted, this insightful book should be required reading for everyone in an age when 'fake news' and the explosion of data go hand in hand. —Adrian Smith, director and chief executive of The Alan Turing Institute</t>
  </si>
  <si>
    <t>David J. Hand is emeritus professor of mathematics and senior research investigator at Imperial College London, a former president of the Royal Statistical Society, and a fellow of the British Academy. His many previous books include The Improbability Principle, Measurement: A Very Short Introduction, Statistics: A Very Short Introduction, and Principles of Data Mining.</t>
  </si>
  <si>
    <t>Deep Learning</t>
  </si>
  <si>
    <t>Research and Applications</t>
  </si>
  <si>
    <t>Bhattacharyya, Siddhartha / Snasel, Vaclav / Ella Hassanien, Aboul / Saha, Satadal / Tripathy, B. K.</t>
  </si>
  <si>
    <t>De Gruyter Frontiers in Computational Intelligence</t>
  </si>
  <si>
    <t>7</t>
  </si>
  <si>
    <t xml:space="preserve"> COM004000 COMPUTERS / Intelligence (AI) &amp; Semantics; COM016000 COMPUTERS / Computer Vision &amp; Pattern Recognition; COM032000 COMPUTERS / Information Technology; COM044000 COMPUTERS / Neural Networks; COM051300 COMPUTERS / Programming / Algorithms; TEC037000 Technology &amp; Engineering / Robotics</t>
  </si>
  <si>
    <t>This volume showcases the latest developments in deep learning research, examining the theoretical foundations and relevant applications. Deep learning intends to align machine learning with artificial intelligence. It was developed to deal with complex input-output mappings and captures composite relations between almost all real-world problems.</t>
  </si>
  <si>
    <t>Siddhartha Bhattacharyya, Satadal Saha, B. K. Tripathy, India. Vaclav Snasel, Czech Republic. Aboul Ella Hassanien, Egypt.</t>
  </si>
  <si>
    <t>Advanced Data Management</t>
  </si>
  <si>
    <t>For SQL, NoSQL, Cloud and Distributed Databases</t>
  </si>
  <si>
    <t>Wiese, Lena</t>
  </si>
  <si>
    <t>De Gruyter Textbook</t>
  </si>
  <si>
    <t>4130</t>
  </si>
  <si>
    <t xml:space="preserve"> BUS065000 BUSINESS &amp; ECONOMICS / Total Quality Management; COM014000 COMPUTERS / Computer Science; COM018000 COMPUTERS / Data Processing; COM021000 COMPUTERS / Database Management / General; COM046080 COMPUTERS / Operating Systems / Mainframe &amp; Midrange</t>
  </si>
  <si>
    <t>This book provides a formal analysis of alternative, non-relational data models and storage mechanisms and gives a decent overview of non-SQL query languages. It describes a perspective beyond SQL and relational database management systems and thus covers the theoretical background of modern data management. It also helps to take informed decisions about what database systems to use.</t>
  </si>
  <si>
    <t>Lena Wiese, University of Göttingen, Germany.</t>
  </si>
  <si>
    <t>Twitter and Tear Gas</t>
  </si>
  <si>
    <t>The Power and Fragility of Networked Protest</t>
  </si>
  <si>
    <t>Tufekci, Zeynep</t>
  </si>
  <si>
    <t xml:space="preserve"> COM060140 COMPUTERS / Web / Social Media; POL035000 POLITICAL SCIENCE / Political Freedom; SOC052000 SOCIAL SCIENCE / Media Studies</t>
  </si>
  <si>
    <t>A firsthand account and incisive analysis of modern protest, revealing internet-fueled social movements´ greatest strengths and frequent challenges To understand a thwarted Turkish coup, an anti&amp;ndashWall Street encampment, and a packed Tahrir Square, we must first comprehend the power and the weaknesses of using new technologies to mobilize large numbers of people. An incisive observer, writer, and participant in today´s social movements, Zeynep Tufekci explains in this accessible and compelling book the nuanced trajectories of modern protests&amp;mdashhow they form, how they operate differently from past protests, and why they have difficulty persisting in their long-term quests for change. &amp;#160 Tufekci speaks from direct experience, combining on-the-ground interviews with insightful analysis. She describes how the internet helped the Zapatista uprisings in Mexico, the necessity of remote Twitter users to organize medical supplies during Arab Spring, the refusal to use bullhorns in the Occupy Movement that started in New York, and the empowering effect of tear gas in Istanbul´s Gezi Park. These details from life inside social movements complete a moving investigation of authority, technology, and culture&amp;mdashand offer essential insights into the future of governance.</t>
  </si>
  <si>
    <t>Zeynep Tufekci is a contributing opinion writer for the New York Times, associate professor at the University of North Carolina School of Information and Library Science, and a faculty associate at the Harvard Berkman Klein Center for Internet and Society.</t>
  </si>
  <si>
    <t>Multilingual Computer Assisted Language Learning</t>
  </si>
  <si>
    <t>Buendgens-Kosten, Judith / Elsner, Daniela</t>
  </si>
  <si>
    <t>Bilingual Education &amp; Bilingualism</t>
  </si>
  <si>
    <t>Multilingual Matters</t>
  </si>
  <si>
    <t xml:space="preserve"> EDU039000 EDUCATION / Computers &amp; Technology; LAN020000 LANGUAGE ARTS &amp; DISCIPLINES / Study &amp; Teaching</t>
  </si>
  <si>
    <t>This book shows how technology enriches multilingual language learning and how multilingual practices enrich computer assisted language learning. It illustrates how languages are activated through technology in formal and informal learning situations, showcasing multilingual language use in chat rooms, games, digital texts and virtual exchange.</t>
  </si>
  <si>
    <t>Judith Buendgens-Kosten and Daniela Elsner: Multilingual CALL: IntroductionMultiliteracies and MCALLChapter 1. Wolfgang Hallet: The Multiple Languages of Digital CommunicationChapter 2. Oliver Meyer, Do Coyle and Kevin Schuck: Learnscaping – Creating Next-Gen Learning Environments for Pluriliteracies GrowthMultilingual TextsChapter 3. Sonja Brunsmeier and Annika Kolb: “I like the character, weil er so richtig funny ist” - Reading Story Apps in the Primary EFL ClassroomChapter 4. Daniela Elsner and Judith Buendgens-Kosten: Awareness Of Multilingual Resources: EFL Primary Students' Receptive Code-Switching During Collaborative ReadingChapter 5. Henriette Dausend: This Is How I Say It! Discourse With Tablets among Multilingual LearnersChapter 6. John Michael Alvarez: Über die Grenzen des einsprachigen Habitus: Application of Computer Assisted Language Learning through Home Language Content in Secondary Level ClassroomsChapter 7. Judith Buendgens-Kosten and Daniela Elsner: Playful Plurilingualism? Exploring Language(S) With the Multilingual Serious Game Melang-EIntercomprehension and CALL  Chapter 8. Manuela Pohl: (A) CALL For Slavic Intercomprehension: The Promotion of Minority Languages in the Modern Foreign Language ClassroomChapter 9. Sílvia Melo-Pfeifer: When Non-Romance Languages Break the Linguistic Contract in Romance Languages Chat Rooms: Theoretical Consequences for Studies on IntercomprehensionMultilingual Online Exchange and Telecollaboration        Chapter 10. Euline Cutrim Schmid: Developing Plurilingual Competence in the EFL Primary Classroom through TelecollaborationChapter 11. Antonie Alm: Advanced Language Learners as Autonomous Language Users on FacebookMCALL and Professional Development of Teachers         Chapter 12. Rae Si‘ilata: Multilingual Digital Translanguaging and Storying With New Zealand</t>
  </si>
  <si>
    <t>Following ‘the multilingual turn’ in SLA and bilingual education approaches, Buendgens-Kosten and Elsner argue cogently for the multicompetences of learners to be acknowledged in CALL. They coin ‘MCALL’ to foreground the pluralism that best reflects the multilingual realities of individual learners, groups and materials. These realities are further highlighted in this collection that shows the breadth of technologies, their affordances and constraints, applied to facilitate the needs and competences of different groups of language learners.This inspirational and timely volume demonstrates that we have finally reached a tipping point with respect to the impact of digital technologies on education. In these pages we see the immense potential of new technologies to promote not only learner autonomy but also collaborative learning of languages and academic content both within the classroom and across the globe.This inspiring volume sets the stage for a radical shift in language learning pedagogy. The rich collection of studies draws on a diverse range of multimodal digital technologies to illustrate their potential for establishing exciting multilingual learning environments. MCALL has arrived – a must-read for teachers, teacher educators and researchers everywhere!</t>
  </si>
  <si>
    <t>Buendgens-KostenJudith: Judith Buendgens-Kosten is Professor-pro-tem in the Department of English and American Studies at Goethe University Frankfurt, Germany. Her research focuses on CALL in multilingual contexts, language learning with bi- and multilingual media, game-based language learning, multilingual practices in language learning, and dual language books.ElsnerDaniela: Daniela Elsner is Professor of foreign language learning and teaching and Director of the Academy of Teacher Education and Research at Goethe University Frankfurt, Germany. Her research focuses on early language learning, bi- and multilingual practices in language learning, multiliteracies, and higher education teaching. Judith Buendgens-Kosten is Professor-pro-tem in the Department of English and American Studies at Goethe University Frankfurt, Germany. Her research focuses on CALL in multilingual contexts, language learning with bi- and multilingual media, game-based language learning, multilingual practices in language learning, and dual language books.Daniela Elsner is Professor of foreign language learning and teaching and Director of the Academy of Teacher Education and Research at Goethe University Frankfurt, Germany. Her research focuses on early language learning, bi- and multilingual practices in language learning, multiliteracies, and higher education teaching. </t>
  </si>
  <si>
    <t>Gamification for Tourism</t>
  </si>
  <si>
    <t>Xu, Feifei / Buhalis, Dimitrios</t>
  </si>
  <si>
    <t>Channel View Publications</t>
  </si>
  <si>
    <t>Programming and Languages</t>
  </si>
  <si>
    <t xml:space="preserve"> BUS081000 BUSINESS &amp; ECONOMICS / Industries / Hospitality, Travel &amp; Tourism; COM012040 COMPUTERS / Programming / Games; COM057000 COMPUTERS / Virtual Reality</t>
  </si>
  <si>
    <t>This book examines the cutting-edge concept of gamification in tourism. The chapters offer valuable insights and examples of best practice and address key issues of game mechanism and game design principles. This will be useful for students and researchers in tourism marketing, smart tourism and tourism futures, as well as industry practitioners.</t>
  </si>
  <si>
    <t>You Are Not Expected to Understand This</t>
  </si>
  <si>
    <t>How 26 Lines of Code Changed the World</t>
  </si>
  <si>
    <t>Bosch, Torie</t>
  </si>
  <si>
    <t xml:space="preserve"> COM018000 COMPUTERS / Data Processing; COM051000 COMPUTERS / Programming / General; POL063000 POLITICAL SCIENCE / Public Policy / Science &amp; Technology Policy; SOC071000 SOCIAL SCIENCE / Technology Studies; TEC052000 Technology &amp; Engineering / Social Aspects; TEC056000 Technology &amp; Engineering / History</t>
  </si>
  <si>
    <t>Leading technologists, historians, and journalists reveal the stories behind the computer coding that touches all aspects of life—for better or worseFew of us give much thought to computer code or how it comes to be. The very word “code” makes it sound immutable or even inevitable. “You Are Not Expected to Understand This” demonstrates that, far from being preordained, computer code is the result of very human decisions, ones we all live with when we use social media, take photos, drive our cars, and engage in a host of other activities.Everything from law enforcement to space exploration relies on code written by people who, at the time, made choices and assumptions that would have long-lasting, profound implications for society. Torie Bosch brings together many of today’s leading technology experts to provide new perspectives on the codes that shape our lives. Contributors discuss a host of topics, such as how university databases were programmed long ago to accept only two genders, what the person who programmed the very first pop-up ad was thinking at the time, the first computer worm, the Bitcoin white paper, and perhaps the most famous seven words in Unix history: “You are not expected to understand this.”This compelling book tells the human stories behind programming, enabling those of us who don’t think much about code to recognize its importance, and those who work with it every day to better understand the long-term effects of the decisions they make.With an introduction by Ellen Ullman and contributions by Mahsa Alimardani, Elena Botella, Meredith Broussard, David Cassel, Arthur Daemmrich, Charles Duan, Quinn DuPont, Claire L. Evans, Hany Farid, James Grimmelmann, Katie Hafner, Susan C. Herring, Syeda Gulshan Ferdous Jana, Lowen Liu, John MacCormick, Brian McCullough, Charlton McIlwain, Lily Hay Newman, Margaret O’Mara, Will Oremus, Nicholas Partridge, Benjamin Pope, Joy Lisi Rankin, Afsaneh Rigot, Ellen St</t>
  </si>
  <si>
    <t>“Code powers much of modern life, yet most of us spend little time thinking about it. This book will change that. Wide-ranging, provocative, and bursting with humanity, ‘You Are Not Expected to Understand This’ is essential reading on the history and culture of code.”—Sara Wachter-Boettcher, author of Technically Wrong: Sexist Apps, Biased Algorithms, and Other Threats of Toxic Tech“Code governs our lives—and this book does a delightful job of giving us a glimpse into some of the biggest wins, and most colossal blunders, in software.”—Clive Thompson, author of Coders: The Making of a New Tribe and the Remaking of the World“In truth, ‘You Are Not Expected to Understand This’ is startlingly understandable! These vivid, lucid, brilliant essays tell the origin stories of coding, the secret infrastructure that shapes our online life. We meet the people who wrote and rewrote the lines of code that changed the world. We glimpse their ambitions, mistakes, remorse, fixes, and ingenuity. We understand why (and how) women were the ones who designed early programming languages like COBOL how pop-up ads came to exist how the ‘like’ button blew up news and politics as we knew them. Read this book, and you will never look at your newsfeed the same way again.”—Liza Mundy, author of Code Girls: The Untold Story of the American Women Code Breakers of World War II</t>
  </si>
  <si>
    <t>Torie Bosch is editor of Future Tense, a partnership of Slate, New America, and Arizona State University that explores the intersection of technology, policy, and society. She lives outside of Philadelphia. Kelly Chudler is a multidisciplinary artist and musician and the illustrator of Neuropedia (Princeton), Brain Bytes, and Worried?</t>
  </si>
  <si>
    <t>Machine Learning and Visual Perception</t>
  </si>
  <si>
    <t>Zhang, Baochang</t>
  </si>
  <si>
    <t xml:space="preserve"> COM004000 COMPUTERS / Intelligence (AI) &amp; Semantics; COM021030 COMPUTERS / Database Management / Data Mining; COM032000 COMPUTERS / Information Technology; COM051300 COMPUTERS / Programming / Algorithms; TEC067000 Technology &amp; Engineering / Signals &amp; Signal Processing</t>
  </si>
  <si>
    <t>The book provides an up-to-date on machine learning and visual perception, including decision tree, Bayesian learning, support vector machine, AdaBoost, object detection, compressive sensing, deep learning, and reinforcement learning. Both classic and novel algorithms are introduced. With abundant practical examples, it is an essential reference to students, lecturers, professionals, and any interested lay readers.</t>
  </si>
  <si>
    <t>Baochang Zhang, Beihang University, Beijing, China</t>
  </si>
  <si>
    <t>Mathletics</t>
  </si>
  <si>
    <t>How Gamblers, Managers, and Fans Use Mathematics in Sports, Second Edition</t>
  </si>
  <si>
    <t>Nestler, Scott / Winston, Wayne L. / Pelechrinis, Konstantinos</t>
  </si>
  <si>
    <t xml:space="preserve"> COM021030 COMPUTERS / Database Management / Data Mining; MAT029000 MATHEMATICS / Probability &amp; Statistics / General; SPO000000 SPORTS &amp; RECREATION / General</t>
  </si>
  <si>
    <t>How to use math to improve performance and predict outcomes in professional sportsMathletics reveals the mathematical methods top coaches and managers use to evaluate players and improve team performance, and gives math enthusiasts the practical skills they need to enhance their understanding and enjoyment of their favorite sports—and maybe even gain the outside edge to winning bets. This second edition features new data, new players and teams, and new chapters on soccer, e-sports, golf, volleyball, gambling Calcuttas, analysis of camera data, Bayesian inference, ridge regression, and other statistical techniques. After reading Mathletics, you will understand why baseball teams should almost never bunt why football overtime systems are unfair why points, rebounds, and assists aren’t enough to determine who’s the NBA’s best player and more.</t>
  </si>
  <si>
    <t xml:space="preserve"> I really enjoyed this unique book, as will anyone who is a serious sports fan with some interest in mathematics. Winston is very knowledgeable about baseball, basketball, and football, and about the mathematical techniques needed to analyze a multitude of questions that arise in them. He does a very good job of explaining complex mathematical ideas in a simple way. —George L. Nemhauser, Georgia Institute of Technology Winston has brought together the latest thinking on sports mathematics in one comprehensive place. This volume is perfect for someone seeking a general overview or who wants to dive into advanced thinking on the latest sports-analytics topics. —Daryl Morey, general manager of the Houston Rockets People who want the details on the analysis of baseball need to read Mathletics. This book provides the statistics behind Moneyball. —Pete Palmer, coeditor of The ESPN Baseball Encyclopedia and The ESPN Pro Football Encyclopedia Wayne Winston's Mathletics combines rigorous analytical methodologies with a very inquisitive approach. This should be a required starting point for anyone desiring to use mathematics in the world of sports. —KC Joyner, author of Blindsided: Why the Left Tackle Is Overrated and Other Contrarian Football Thoughts“Whether you are a sports analytics professional, a sophisticated sports fan, an academic looking for new ways to generate interest in mathematical modeling, or someone who enjoys using data while thinking systematically about problems of any sort, you will love this updated edition of Mathletics. This book is a winner!”—Edward H. Kaplan, Yale School of Management“I like the updated player references and applications to daily fantasy sports. Sports analytics enthusiasts will be able to analyze everything from draft picks to rookie seasons to prime performance, with insights behind the strategy.”—Michael R. Huber, coauthor of</t>
  </si>
  <si>
    <t>Wayne L. Winston is the John and Esther Reese Professor of Decision Sciences at Indiana University’s Kelley School of Business. Scott Nestler is associate teaching professor at the University of Notre Dame’s Mendoza College of Business. Konstantinos Pelechrinis is associate professor at the University of Pittsburgh’s School of Computing and Information.</t>
  </si>
  <si>
    <t>Pattern Recognition</t>
  </si>
  <si>
    <t>Introduction, Features, Classifiers and Principles</t>
  </si>
  <si>
    <t>Beyerer, Jürgen / Richter, Matthias / Nagel, Matthias</t>
  </si>
  <si>
    <t xml:space="preserve"> COM004000 COMPUTERS / Intelligence (AI) &amp; Semantics; COM021030 COMPUTERS / Database Management / Data Mining; TEC004000 Technology &amp; Engineering / Automation; TEC067000 Technology &amp; Engineering / Signals &amp; Signal Processing</t>
  </si>
  <si>
    <t>This book describes in detail mathematical methods, which lead to suitable characteristics for pattern recognition. It deals with various classifiers and classification methods. Emphasis is on the performance of classifiers and the processing chain: problem-pattern-feature classifier. Parameter estimation, classification on the basis of qualitative characteristics, overfitting and other features are discussed.</t>
  </si>
  <si>
    <t>Jürgen Beyerer, Matthias Richter, Matthias Nagel, Fraunhofer Institute Karlsruhe, Germany.</t>
  </si>
  <si>
    <t>Supply Chain Sustainability</t>
  </si>
  <si>
    <t>Modeling and Innovative Research Frameworks</t>
  </si>
  <si>
    <t>Mangla, Sachin Kumar / Ram, Mangey</t>
  </si>
  <si>
    <t>De Gruyter Series on the Applications of Mathematics in Engineering and Information Sciences</t>
  </si>
  <si>
    <t>2</t>
  </si>
  <si>
    <t>Business Informatics</t>
  </si>
  <si>
    <t xml:space="preserve"> BUS009000 BUSINESS &amp; ECONOMICS / Business Etiquette; BUS065000 BUSINESS &amp; ECONOMICS / Total Quality Management; BUS083000 BUSINESS &amp; ECONOMICS / Information Management; TEC009060 Technology &amp; Engineering / Industrial Engineering; TEC040000 Technology &amp; Engineering / Technical &amp; Manufacturing Industries &amp; Trades</t>
  </si>
  <si>
    <t>Supply chains are significant in improving business efficiency. Sustainable supply chains help industries enhance their ecological, monetary, and social performance. Innovative research frameworks as well as the modelling of sustainability issues are significant to different stakeholder’s perspectives. This book guides researchers and practitioners through developing effective sustainable supply chains to meet UN Sustainable Development Goals.</t>
  </si>
  <si>
    <t>Sachin Kumar Mangla, Plymouth, United Kingdom. Mangey Ram, Dehradun, India.</t>
  </si>
  <si>
    <t>Simulating Business Processes for Descriptive, Predictive, and Prescriptive Analytics</t>
  </si>
  <si>
    <t>Greasley, Andrew</t>
  </si>
  <si>
    <t xml:space="preserve"> BUS019000 BUSINESS &amp; ECONOMICS / Decision-Making &amp; Problem Solving; BUS063000 BUSINESS &amp; ECONOMICS / Strategic Planning; BUS083000 BUSINESS &amp; ECONOMICS / Information Management; COM072000 COMPUTERS / Computer Simulation</t>
  </si>
  <si>
    <t>This book will outline the benefits and limitations of simulation, what is involved in setting up a simulation capability in the organization, the steps involved in developing a simulation model and how to ensure model results are implemented. Detailed example applications are provided to show where the tool is useful and what it can offer the decision maker.</t>
  </si>
  <si>
    <t>Introduction to Process Simulation (10000)   Introduction to Simulation in Business   The 3 main types of Simulation – Process Simulation (Discrete Event Simulation), Agent Based Modeling and System Dynamics   The History of Process Simulation   Application Areas of Process Simulation       Why is Process Simulation Needed for Analytics? (5000)     Static (LP, Regression, Forecasting) vs. Dynamic (Process Simulation) Modeling   Variability and Interdependence of Processes in Business Systems   What-If vs Optimization of Processes with Analytics   Analytics Performance Metrics – Speed, Cost, Dependability, Quality, Flexibility       Enabling a Process Simulation Capability (5000)     Selection of process simulation software and training needs   Preparing a Process Simulation Proposal       Undertaking a Process Simulation Study (25000)     Data Collection   Process mapping   Input Modeling   Building the Model   Output Modeling   The booking clerk: An illustrative example       Process Simulation Case Studies (30000)     Speed: Warwickshire Police Force   Cost: Derbyshire Police Force   Dependability: Pallex Ltd.   Quality: Jinsheng Group Ltd.   Flexibility: Golden Wonder Ltd.       Challenges and the Future (15000)      Modeling People’s behavior   Incorporating Big Data   Servitization and Advanced Services</t>
  </si>
  <si>
    <t>Andrew Greasley, Lecturer, Simulation Modeling and Operations Management, Aston Business School, Birmingham, UK</t>
  </si>
  <si>
    <t>Automata Studies. (AM-34), Volume 34</t>
  </si>
  <si>
    <t>McCarthy, J. / Shannon, C. E.</t>
  </si>
  <si>
    <t>Annals of Mathematics Studies</t>
  </si>
  <si>
    <t>34</t>
  </si>
  <si>
    <t xml:space="preserve"> COM014000 COMPUTERS / Computer Science</t>
  </si>
  <si>
    <t>The description for this book, Automata Studies. (AM-34), Volume 34, will be forthcoming.</t>
  </si>
  <si>
    <t>MATLAB Programming</t>
  </si>
  <si>
    <t>Mathematical Problem Solutions</t>
  </si>
  <si>
    <t>Xue, Dingyü</t>
  </si>
  <si>
    <t xml:space="preserve"> COM014000 COMPUTERS / Computer Science; COM051000 COMPUTERS / Programming / General; COM072000 COMPUTERS / Computer Simulation; COM077000 COMPUTERS / Mathematical &amp; Statistical Software; COM079000 COMPUTERS / Social Aspects / General; MAT003000 MATHEMATICS / Applied</t>
  </si>
  <si>
    <t>This book presents fundamentals in MATLAB programming, including data and statement structures, control structures, function writing and bugging in MATLAB programming, followed by the presentations of algebraic computation, transcendental function evaluations and data processing. Advanced topics such as MATLAB interfacing, object-oriented programming and graphical user interface design are also addressed.</t>
  </si>
  <si>
    <t>Dingyü Xue, Northeastern University, Shenyang, China</t>
  </si>
  <si>
    <t>Machine Learning Applications</t>
  </si>
  <si>
    <t>Emerging Trends</t>
  </si>
  <si>
    <t>Bhattacharyya, Siddhartha / Das, Rik / Nandy, Sudarshan</t>
  </si>
  <si>
    <t>5</t>
  </si>
  <si>
    <t>The publication is attempted to address emerging trends in machine learning applications. Recent trends in information identification have identified huge scope in applying machine learning techniques for gaining meaningful insights. Random growth of unstructured data poses new research challenges to handle this huge source of information. Efficient designing of machine learning techniques is the need of the hour. Recent literature in machine learning has emphasized on single technique of information identification. Huge scope exists in developing hybrid machine learning models with reduced computational complexity for enhanced accuracy of information identification. This book will focus on techniques to reduce feature dimension for designing light weight techniques for real time identification and decision fusion. Key Findings of the book will be the use of machine learning in daily lives and the applications of it to improve livelihood. However, it will not be able to cover the entire domain in machine learning in its limited scope. This book is going to benefit the research scholars, entrepreneurs and interdisciplinary approaches to find new ways of applications in machine learning and thus will have novel research contributions. The lightweight techniques can be well used in real time which will add value to practice.</t>
  </si>
  <si>
    <t>R. Das Xavier Institute of Social Service. S. Bhattacharyya, RCC Institute. S. Nandy, Amity School of Engineering, Kolkata, India.</t>
  </si>
  <si>
    <t>Internet of Things</t>
  </si>
  <si>
    <t>From the Foundations to the Latest Frontiers in Research</t>
  </si>
  <si>
    <t>Bhanu Prakash, Kolla</t>
  </si>
  <si>
    <t>De Gruyter Series on the Internet of Things</t>
  </si>
  <si>
    <t>40</t>
  </si>
  <si>
    <t xml:space="preserve"> COM004000 COMPUTERS / Intelligence (AI) &amp; Semantics; COM079000 COMPUTERS / Social Aspects / General; TEC037000 Technology &amp; Engineering / Robotics</t>
  </si>
  <si>
    <t>This book explains the fundamentals of the Internet of Things – from different architectures for managing IoT platforms to the insights on trust, security, and privacy in IoT environments, including consumer electronic devices or home applications. This opens the doors to new innovations that will build novel interactions among things and humans, and enables the realization of smart cities, infrastructures, and services.  The book presents a complete overview on the research and the technology of this rapidly emerging topic.</t>
  </si>
  <si>
    <t>Kolla Bhanu Prakash, Green Fields, Vaddeswaram, India</t>
  </si>
  <si>
    <t>Mobile Applications Development</t>
  </si>
  <si>
    <t>With Python in Kivy Framework</t>
  </si>
  <si>
    <t>Hiran, Kamal Kant / Doshi, Ruchi / Barua, Tarkeshwar</t>
  </si>
  <si>
    <t xml:space="preserve"> COM034000 COMPUTERS / Interactive &amp; Multimedia; COM051000 COMPUTERS / Programming / General; COM051230 COMPUTERS / Software Development &amp; Engineering / General</t>
  </si>
  <si>
    <t>The book covers the concepts of Python programming language along with mobile application development. Starting from fundamentals, the book continues with the explanation of mobile app development using Kivy framework. All the chapters offer questions and exercises for to better understanding of the subject. At the end of the book some hands-on projects are given to help the readers to improve their programming and project development skills.</t>
  </si>
  <si>
    <t>Tarkeshwar Barua, Ruchi Doshi, Kamal Kant Hiran, BlueCrest University College, Liberia.</t>
  </si>
  <si>
    <t>Algorithms</t>
  </si>
  <si>
    <t>Design and Analysis</t>
  </si>
  <si>
    <t>Ram, Mangey / Malik, Preeti / Dimri, Sushil C.</t>
  </si>
  <si>
    <t xml:space="preserve"> COM004000 COMPUTERS / Intelligence (AI) &amp; Semantics; COM031000 COMPUTERS / Information Theory; COM032000 COMPUTERS / Information Technology; COM051300 COMPUTERS / Programming / Algorithms</t>
  </si>
  <si>
    <t>This book introduces the fundamental concepts of designing sStrategies, complexity analysis of algorithms, followed by problems on graph theory and sorting methods. This book also includes the basic concepts on complexity theory. The design and analysis of algorithms is very important for solving different types of problems in the branch of computer sciences and information technology.</t>
  </si>
  <si>
    <t>Sushil C. Dimri, Preeti Malik, Mangey Ram, Graphic Era University, Dehradun, India.</t>
  </si>
  <si>
    <t>The Mathematics of Secrets</t>
  </si>
  <si>
    <t>Cryptography from Caesar Ciphers to Digital Encryption</t>
  </si>
  <si>
    <t>Holden, Joshua</t>
  </si>
  <si>
    <t xml:space="preserve"> COM083000 COMPUTERS / Security / Cryptography; MAT003000 MATHEMATICS / Applied; MAT015000 MATHEMATICS / History &amp; Philosophy</t>
  </si>
  <si>
    <t>The Mathematics of Secrets takes readers on a fascinating tour of the mathematics behind cryptography—the science of sending secret messages. Using a wide range of historical anecdotes and real-world examples, Joshua Holden shows how mathematical principles underpin the ways that different codes and ciphers work. He focuses on both code making and code breaking and discusses most of the ancient and modern ciphers that are currently known. He begins by looking at substitution ciphers, and then discusses how to introduce flexibility and additional notation. Holden goes on to explore polyalphabetic substitution ciphers, transposition ciphers, connections between ciphers and computer encryption, stream ciphers, public-key ciphers, and ciphers involving exponentiation. He concludes by looking at the future of ciphers and where cryptography might be headed. The Mathematics of Secrets reveals the mathematics working stealthily in the science of coded messages.A blog describing new developments and historical discoveries in cryptography related to the material in this book is accessible at http://press.princeton.edu/titles/10826.html.</t>
  </si>
  <si>
    <t xml:space="preserve"> Complete in surveying cryptography. . . . This is a marvelous way of illustrating the use of simple mathematics in an important application that has triggered the wit of the designers and the ingenuity of the attackers since antiquity.  —Adhemar Bultheel, European Mathematical Society  The best book I have seen on this subject.  —Phil Dyke, Leonardo Reviews  In The Mathematics of Secrets, Joshua Holden takes the reader on a chronological journey from Julius Caesar’s substitution cipher to modern day public-key algorithms and beyond. . . . Written for anyone with an interest in cryptography.  —Noel-Ann Bradshaw, Times Higher Education  This is a fascinating tour of the mathematics behind cryptography, showing how its principles underpin the ways that different codes and ciphers operate. . . . While it’s all about maths, the book is accessible—basic high school algebra is all that’s needed to understand and enjoy it.  —Cosmos Magazine</t>
  </si>
  <si>
    <t>Joshua Holden, Rose-Hulman Institute of Technology, USA.</t>
  </si>
  <si>
    <t>Ulmann, Bernd</t>
  </si>
  <si>
    <t>The Essence of Software</t>
  </si>
  <si>
    <t>Why Concepts Matter for Great Design</t>
  </si>
  <si>
    <t>Jackson, Daniel</t>
  </si>
  <si>
    <t xml:space="preserve"> COM014000 COMPUTERS / Computer Science; COM051240 COMPUTERS / Software Development &amp; Engineering / Systems Analysis &amp; Design; COM070000 COMPUTERS / User Interfaces</t>
  </si>
  <si>
    <t>A revolutionary concept-based approach to thinking about, designing, and interacting with softwareAs our dependence on technology increases, the design of software—which shapes functionality and user experience—matters more than ever before. Why then is so much software flawed? Why hasn’t there been a systematic and scalable way to create software that is easy to use, robust, and secure?Examining these issues in depth, The Essence of Software introduces a theory of software design that gives new answers to old questions. Daniel Jackson explains that a software system should be viewed as a collection of interacting concepts, breaking the functionality into manageable parts and providing a new framework for thinking about design. Through this radical and original perspective, Jackson lays out a practical and coherent path, accessible to anyone—from strategist and marketer to UX designer, architect, or programmer—for making software that is empowering, dependable, and a delight to use.Jackson explores every aspect of concepts—what they are and aren’t, how to identify them, how to define them, and more—and offers prescriptive principles and practical tips that can be applied cost-effectively in a wide range of domains. He applies these ideas to contemporary software designs, drawing examples from leading software manufacturers such as Adobe, Apple, Dropbox, Facebook, Google, Microsoft, Twitter, and others. Jackson shows how concepts let designers preserve and reuse design knowledge, rather than starting from scratch in every project.An argument against the status quo and a guide to improvement for both working designers and novices to the field, The Essence of Software brings a fresh approach to software and its creation.</t>
  </si>
  <si>
    <t>“The Essence of Software won’t just give you new ideas: Daniel Jackson’s novel and thoroughly worked-out software concepts will transform how you think about design, software, and programming—whatever systems or languages you use, whether you are a new programmer, professional programmer, or researcher. This is a landmark book that will make the digital world a better place.”—Harold Thimbleby, author of Fix IT: See and Solve the Problems of Digital Healthcare“Daniel Jackson’s The Essence of Software will join Fred Brooks’s The Mythical Man-Month as an influential guide to making great software products and tools. Designers will come to their work with more open minds, clearer thoughts, and the capacity to build excellent software.”—Ben Shneiderman, University of Maryland“I cannot say enough good things about this book. The Essence of Software is essential reading for anyone concerned with making software that is responsive to human needs and purposes. Its profound, practical framework offers a broadly useful, enormously empowering way to think about and do software design.”—Mitchell Kapor, founder, Lotus Development Corporation“Daniel Jackson’s The Essence Of Software is a monumental work. It provides a new structure for thinking about software in terms of concepts. Wide-ranging, it uses modern examples the reader will know. It provides alternative paths through the very detailed text. Read it!”—Frederick P. Brooks, Jr., author of The Mythical Man-Month: Essays on Software Engineering“A provocative rethinking of software development as a design discipline. Too often software embodies confusing and inconsistent mental models. Taking a truly human-centered approach, with many rich examples, Jackson offers us the tools to rethink how we design software to be more usable and useful.”—Elizabeth Churchill, Director of User Experience, Google</t>
  </si>
  <si>
    <t>Daniel Jackson is professor of computer science at the Massachusetts Institute of Technology, and an associate director of the MIT Computer Science and Artificial Intelligence Laboratory. He is the author of Software Abstractions and Portraits of Resilience.</t>
  </si>
  <si>
    <t>The Power of Networks</t>
  </si>
  <si>
    <t>Six Principles That Connect Our Lives</t>
  </si>
  <si>
    <t>Brinton, Christopher G. / Chiang, Mung</t>
  </si>
  <si>
    <t>Networking</t>
  </si>
  <si>
    <t xml:space="preserve"> COM043000 COMPUTERS / Networking / General; COM060000 COMPUTERS / Internet / General; TEC052000 Technology &amp; Engineering / Social Aspects</t>
  </si>
  <si>
    <t>What makes WiFi faster at home than at a coffee shop? How does Google order search results? Why do Amazon, Netflix, and YouTube use fundamentally different rating and recommendation methods—and why does it matter? Is it really true that everyone on Facebook is connected in six steps or less? And how do cat videos—or anything else—go viral? The Power of Networks answers questions like these for the first time in a way that all of us can understand and use, whether at home, the office, or school. Using simple language, analogies, stories, hundreds of illustrations, and no more math than simple addition and multiplication, Christopher Brinton and Mung Chiang provide a smart but accessible introduction to the handful of big ideas that drive the technical and social networks we use every day—from cellular phone networks and cloud computing to the Internet and social media platforms.The Power of Networks unifies these ideas through six fundamental principles of networking, which explain the difficulties in sharing network resources efficiently, how crowds can be wise or not so wise depending on the nature of their connections, how there are many building-blocks of layers in a network, and more. Understanding these simple ideas unlocks the workings of everything from the connections we make on Facebook to the technology that runs such platforms. Along the way, the authors also talk with and share the special insights of renowned experts such as Google's Eric Schmidt, former Verizon Wireless CEO Dennis Strigl, and  fathers of the Internet  Vint Cerf and Bob Kahn.Networks are everywhere. The Power of Networks shows how they work—and what understanding them can do for you.</t>
  </si>
  <si>
    <t xml:space="preserve"> As humans, we are ‘networked' by nature. Our bodies are networked from head to toe by the most sophisticated network that exists, and the value of networking was even understood by our ancestors as they began to network in order to hunt more efficiently. The Power of Networks explains how six basic networking principles connect our lives almost as an extension of our primordial instincts—but in more advanced ways than our ancestors could have imagined. It is an absolutely intriguing book. —Helder Antunes, Senior Director, Cisco's Corporate Strategic Innovations Group, and Chairman, OpenFog Consortium Christopher Brinton and Mung Chiang offer an open and accessible pathway through the complexity of network design and deployment, and offer a readily understood, yet commendably deep, analysis of the technology and its operation. . . . A key strength of this study is its depth, for while the topics themselves are often apparently straightforward . . . the authors are admirably keen to drill down into the really important detail on which networks are founded, ensuring that we gain a real grasp of how the essential structures behave and operate. . . . In a world in which it is increasingly difficult to live without a profoundly intimate relationship with digital networks--whether you like it or not--the material presented in this text could usefully form a universal part of public education. . . . To describe this book as a course in digital citizenship would not be to overstate its importance. ---John Gilbey, Times Higher Education Networks have played a powerful connective role in human societies since the dawn of agriculture. Brinton and Chiang document and analyze this phenomenon—and reinforce our appreciation of it. —Vint Cerf, Internet pioneer The Power of Networks is a wonderfully accessible account of the networking concepts that shape our technology and our society. With remarkable clarity, Brinton and Chiang re</t>
  </si>
  <si>
    <t>Christopher G. Brinton is the Head of Advanced Research at Zoomi Inc., where he works on big-data analytics, social learning networks, and personalized learning. He holds a PhD in electrical engineering from Princeton University. Mung Chiang is the Arthur LeGrand Doty Professor of Electrical Engineering at Princeton, where he also serves as chairman of the Princeton Entrepreneurship Council and director of the Keller Center for Innovation in Engineering Education. In 2013, he received the Alan T. Waterman Award from the National Science Foundation. Since 2012, Brinton and Chiang have introduced networks to hundreds of thousands of people around the world through massive open online courses.</t>
  </si>
  <si>
    <t>Computer Sciences and Media</t>
  </si>
  <si>
    <t>A First Course in Scientific Computing</t>
  </si>
  <si>
    <t>Symbolic, Graphic, and Numeric Modeling Using Maple, Java, Mathematica, and Fortran90</t>
  </si>
  <si>
    <t>Landau, Rubin H.</t>
  </si>
  <si>
    <t>This book offers a new approach to introductory scientific computing. It aims to make students comfortable using computers to do science, to provide them with the computational tools and knowledge they need throughout their college careers and into their professional careers, and to show how all the pieces can work together. Rubin Landau introduces the requisite mathematics and computer science in the course of realistic problems, from energy use to the building of skyscrapers to projectile motion with drag. He is attentive to how each discipline uses its own language to describe the same concepts and how computations are concrete instances of the abstract.  Landau covers the basics of computation, numerical analysis, and programming from a computational science perspective. The first part of the printed book uses the problem-solving environment Maple as its context, with the same material covered on the accompanying CD as both Maple and Mathematica programs the second part uses the compiled language Java, with equivalent materials in Fortran90 on the CD and the final part presents an introduction to LaTeX replete with sample files.  Providing the essentials of computing, with practical examples, A First Course in Scientific Computing adheres to the principle that science and engineering students learn computation best while sitting in front of a computer, book in hand, in trial-and-error mode. Not only is it an invaluable learning text and an essential reference for students of mathematics, engineering, physics, and other sciences, but it is also a consummate model for future textbooks in computational science and engineering courses.  A broad spectrum of computing tools and examples that can be used throughout an academic career  Practical computing aimed at solving realistic problems  Both symbolic and numerical computations  A multidisciplinary approach: science + math +</t>
  </si>
  <si>
    <t xml:space="preserve"> Not only is [this book] an invaluable learning text and an essential reference for students of mathematics, engineering, physics, and other sciences, but it is also a consummate model for future textbooks in computational science and engineering courses. One of Choice&amp;#39s Outstanding Academic Titles for 2005 This easy-to-follow book is novel in being a hands-on workbook rather than a standard textbook. Importantly, it integrates scientific examples with a discussion of programming techniques and algorithm design. By having the student read it while sitting down at the computer, it offers immediate feedback. It is also unusual in using and comparing two very different approaches, Maple and Java. —Jan Tobochnik, Kalamazoo College, coauthor of An Introduction to Computer Simulation Methods and Editor of the American Journal of Physics This book fills an important niche for the undergraduate by providing a well-organized, well-written introduction to a subject usually addressed in books for graduate students. Its problem-based approach to programming in Maple and Java, using common physics problems in a multitude of areas such as mechanisms, electromagnetism, and relativity, is very effective method of instruction. —Gregory Moses, University of Wisconsin-Madison Essential. . . . Rubin Landau offers a practical introduction to the world of scientific computing or numerical analysis. He introduces not only the concepts of numerical analysis, but also more importantly the tools that can be used to perform scientific computing. . . . The presentation is particularly useful because real-life examples with real code and results are included. Rubin H. Landau, Winner of the 2006 Undergraduate Computational Engineering and Sciences Award, The Krell Institute The colloquial and tutorial approach might help alleviate the many practical problems associated with incorporating computational applica</t>
  </si>
  <si>
    <t>Rubin H. Landau is Distinguished Professor of Physics and Director of the Computational Physics Program at Oregon State University. He is the lead author of Computational Physics: Problem Solving with Computers A Scientist's and Engineer's Guide to Workstations and Supercomputers and Quantum Mechanics II: A Second Course in Quantum Theory.</t>
  </si>
  <si>
    <t>Power BI Data Analysis and Visualization</t>
  </si>
  <si>
    <t xml:space="preserve">Machiraju, Suren / Gaurav, Suraj </t>
  </si>
  <si>
    <t>De|G Press</t>
  </si>
  <si>
    <t xml:space="preserve"> COM005030 COMPUTERS / Enterprise Applications / Business Intelligence Tools; COM032000 COMPUTERS / Information Technology; COM051330 COMPUTERS / Software Development &amp; Engineering / Quality Assurance &amp; Testing; COM089000 COMPUTERS / Data Visualization</t>
  </si>
  <si>
    <t>This book will provide you a roadmap on vendor choices and highlight why Microsoft’s Power BI is a very viable, low-priced option for data visualization. Covering both the fundamentals as well as discussions on both the most commonly used and advanced features of Power BI, the book provides deep insights into the Microsoft reporting tool that supports hundreds of data sources and allows users to create visualized reports.</t>
  </si>
  <si>
    <t>Chapter 1: Introducing Data Visualization  1   Overview of Technology  1   Importance of Data Visualization  1   Data Visualization Tools  2   Understanding Power BI  2   Comparing Microsoft Power BI and Tableau  3   Key Features of Power BI  4   Sign Up for Free  5   Receive Data from Multiple Data Sources  5   Obtain Key Metrics of Your Business  5   Quick Insights  5   Data-Driven Decision Making from Anywhere  6   Advanced Features of Power BI  6   Embed Power BI Reports and Dashboards into a Web App  6   Real-Time Streaming  6   Support for Natural Language Query  6   Share Content Pack  7   Integration with Cortana  7   Variants of Power BI  7   Power BI Desktop  7   Power BI Service  30   Publishing a Report  38   Summary  41   Chapter 2: Power BI Azure Application  43   Embedding Power BI Reports into a Web App  43   Real-Time Streaming  47   Exploring Real-Time Streaming Datasets  47   Different Ways of Pushing Data  48   Viewing Real-Time Streaming of Data  48   Quick Insights  58   Summary  64   Chapter 3: Power BI on Microsoft Stack  65   Getting Data into Power BI from SQL Server  65   Using the Import Option  65&lt;</t>
  </si>
  <si>
    <t>Suren Machiraju, Technical Business Partner, Bill &amp;amp Melinda Gates Foundation Suraj Gaurav, Technologist, cloud services</t>
  </si>
  <si>
    <t>Blockchain</t>
  </si>
  <si>
    <t>Technology and Applications for Industry 4.0, Smart Energy, and Smart Cities</t>
  </si>
  <si>
    <t>Živic, Nataša / Pustišek, Matevž / Kos, Andrej</t>
  </si>
  <si>
    <t>IT-Security and Cryptology</t>
  </si>
  <si>
    <t xml:space="preserve"> BUS070030 BUSINESS &amp; ECONOMICS / Industries / Computers &amp; Information Technology; COM004000 COMPUTERS / Intelligence (AI) &amp; Semantics; COM032000 COMPUTERS / Information Technology; COM053000 COMPUTERS / Security / General</t>
  </si>
  <si>
    <t>This book introduces to the blockchain technology and its applications. Blockchain is seen as a main pillar of numerous intelligent, future oriented technical services and the future society. They are also seen as a support for Industry 4.0, Internet of Things (IoT) and other smart technologies. This book focuses on two converging application domains: car industry 4.0 with smart mobility, and smart cities networks with smart energy.</t>
  </si>
  <si>
    <t>Nataša Živić, University of Siegen, Germany Matevž Pustišek, Andrej Kos, University of Ljubljana, Slovenia</t>
  </si>
  <si>
    <t>Machine Learning for Big Data Analysis</t>
  </si>
  <si>
    <t>Bhattacharyya, Siddhartha / Bhaumik, Hrishikesh / Mukherjee, Anirban / De, Sourav</t>
  </si>
  <si>
    <t>1</t>
  </si>
  <si>
    <t xml:space="preserve"> COM004000 COMPUTERS / Intelligence (AI) &amp; Semantics; COM012050 COMPUTERS / Image Processing; COM051300 COMPUTERS / Programming / Algorithms; COM087000 COMPUTERS / Digital Media / General; TEC037000 Technology &amp; Engineering / Robotics</t>
  </si>
  <si>
    <t>This volume comprises six well-versed contributed chapters devoted to report the latest fi ndings on the applications of machine learning for big data analytics. Big data is a term for data sets that are so large or complex that traditional data processing application software is inadequate to deal with them. The possible challenges in this direction include capture, storage, analysis, data curation, search, sharing, transfer, visualization, querying, updating and information privacy.  Big data analytics is the process of examining large and varied data sets - i.e., big data - to uncover hidden patterns, unknown correlations, market trends, customer preferences and other useful information that can help organizations make more-informed business decisions. This volume is intended to be used as a reference by undergraduate and post graduate students of the disciplines of computer science, electronics and telecommunication, information science and electrical engineering.   THE SERIES: FRONTIERS IN COMPUTATIONAL INTELLIGENCE  The series Frontiers In Computational Intelligence is envisioned to provide comprehensive coverage and understanding of cutting edge research in computational intelligence. It intends to augment the scholarly discourse on all topics relating to the advances in artifi cial life and machine learning in the form of metaheuristics, approximate reasoning, and robotics. Latest research fi ndings are coupled with applications to varied domains of engineering and computer sciences. This field is steadily growing especially with the advent of novel machine learning algorithms being applied to different domains of engineering and technology. The series brings together leading researchers that intend to continue to advance the fi eld and create a broad knowledge about the most recent research.</t>
  </si>
  <si>
    <t>S. Bhattacharyya, H, Bhaumik, A. Mukherjee, IRR Institute, Kolkatta S. De, CBG Engin. College, West Bengal, India.</t>
  </si>
  <si>
    <t>Computational Methods for Data Analysis</t>
  </si>
  <si>
    <t>Cattani, Carlo / Karaca, Yeliz</t>
  </si>
  <si>
    <t>4730</t>
  </si>
  <si>
    <t xml:space="preserve"> BUS021000 BUSINESS &amp; ECONOMICS / Econometrics; COM018000 COMPUTERS / Data Processing; COM021030 COMPUTERS / Database Management / Data Mining; MAT003000 MATHEMATICS / Applied; MAT029000 MATHEMATICS / Probability &amp; Statistics / General; SOC002000 SOCIAL SCIENCE / Anthropology / General</t>
  </si>
  <si>
    <t>This graduate text covers a variety of mathematical and statistical tools for the analysis of big data coming from biology, medicine and economics. Neural networks, Markov chains, tools from statistical physics and wavelet analysis are used to develop efficient computational algorithms, which are then used for the processing of real-life data using Matlab.</t>
  </si>
  <si>
    <t>Yeliz Karaca, University of Massachusetts, Worcester MA, USA Carlo Cattani, University of Tuscia, Viterbo, Italy.</t>
  </si>
  <si>
    <t>Data Science</t>
  </si>
  <si>
    <t>Time Complexity, Inferential Uncertainty, and Spacekime Analytics</t>
  </si>
  <si>
    <t>Dinov, Ivo D. / Velev, Milen Velchev</t>
  </si>
  <si>
    <t xml:space="preserve"> COM021030 COMPUTERS / Database Management / Data Mining; COM082000 COMPUTERS / Bioinformatics; MAT003000 MATHEMATICS / Applied; SCI040000 SCIENCE / Physics / Mathematical &amp; Computational</t>
  </si>
  <si>
    <t>This book addresses the challenges of interrogating Big Data by transforming the notion of multiple samples, acquired in the 4D Minkowski spacetime, into a 5D spacekime extension manifold. The authors demonstrate that careful data analytics in the extension spacekime manifold can potentially expose valuable information and enhance observation‐based scientific inference, data‐driven predictions, and evidence‐based decision‐making processes.</t>
  </si>
  <si>
    <t>Ivo D. Dinov, University of Michigan, USA Milen V. Velev, Burgas  Prof. Dr. Asen Zlatarov  University, Bulgaria.</t>
  </si>
  <si>
    <t>Who's #1?</t>
  </si>
  <si>
    <t>The Science of Rating and Ranking</t>
  </si>
  <si>
    <t>Meyer, Carl D. / Langville, Amy N.</t>
  </si>
  <si>
    <t xml:space="preserve"> COM014000 COMPUTERS / Computer Science; MAT003000 MATHEMATICS / Applied; MAT006000 MATHEMATICS / Counting &amp; Numeration; MAT029000 MATHEMATICS / Probability &amp; Statistics / General</t>
  </si>
  <si>
    <t>A website's ranking on Google can spell the difference between success and failure for a new business. NCAA football ratings determine which schools get to play for the big money in postseason bowl games. Product ratings influence everything from the clothes we wear to the movies we select on Netflix. Ratings and rankings are everywhere, but how exactly do they work? Who's #1? offers an engaging and accessible account of how scientific rating and ranking methods are created and applied to a variety of uses. Amy Langville and Carl Meyer provide the first comprehensive overview of the mathematical algorithms and methods used to rate and rank sports teams, political candidates, products, Web pages, and more. In a series of interesting asides, Langville and Meyer provide fascinating insights into the ingenious contributions of many of the field's pioneers. They survey and compare the different methods employed today, showing why their strengths and weaknesses depend on the underlying goal, and explaining why and when a given method should be considered. Langville and Meyer also describe what can and can't be expected from the most widely used systems. The science of rating and ranking touches virtually every facet of our lives, and now you don't need to be an expert to understand how it really works. Who's #1? is the definitive introduction to the subject. It features easy-to-understand examples and interesting trivia and historical facts, and much of the required mathematics is included.</t>
  </si>
  <si>
    <t xml:space="preserve"> Langville and Meyer provide a rigorous yet lighthearted tour through the landscape of ratings methodologies. This is an enjoyable read that looks at ratings through the lens of sports, but also touches on how ratings affect our everyday lives through movies, Web search, online shopping, and other applications. —Chris Volinsky, member of the winning Netflix Prize teamThis book provides an interesting overview of ranking various sports teams, chess players, politicians, and the like in real-life circumstances, which typically involve serious constraints on the time available to find the optimal ranking.Readers will find many interesting ideas as they grapple with the complexities of the science of rating and ranking.---Bob Horton, Mathematics TeacherThe book could be used to supplement a course on linear algebra and/or numerical linear algebra. . . . The book could also be used as the basis for a short topics course or undergraduate research project on ranking, or it could be used in a modeling class as an example of how mathematical modeling is done. In addition to describing the mathematics of ranking, the book is full of interesting tidbits that add to the pleasure of its reading.---James Keener, SIAM ReviewThis book is a great introduction to the field (including its constituent parts in linear algebra and data mining) and contains enough depth to be used as a supplemental book in a data mining course or as a jumping off point for an interested researcher. . . . Overall this is a very nice, well written book that could be use in multiple ways by a wide variety of audiences.---Nicholas Mattei, SigAct News[T]his book is a call to consciousness on the relevance of rating and ranking as well as an enjoyable start-up guide from the point of view of algebraic methods.---Francisco Grimaldo Moreno, JASSS[T]he book . . . provide[s] an excellent, accessible, and stimulating discussion of the m</t>
  </si>
  <si>
    <t>Amy N. Langville is associate professor of mathematics at the College of Charleston. Carl D. Meyer is professor of mathematics at North Carolina State University. They are the authors of Google's PageRank and Beyond: The Science of Search Engine Rankings (Princeton).</t>
  </si>
  <si>
    <t>Nine Algorithms That Changed the Future</t>
  </si>
  <si>
    <t>The Ingenious Ideas That Drive Today's Computers</t>
  </si>
  <si>
    <t>MacCormick, John</t>
  </si>
  <si>
    <t>Princeton Science Library</t>
  </si>
  <si>
    <t>116</t>
  </si>
  <si>
    <t xml:space="preserve"> COM051300 COMPUTERS / Programming / Algorithms; COM060120 COMPUTERS / Web / Search Engines</t>
  </si>
  <si>
    <t>Nine revolutionary algorithms that power our computers and smartphonesEvery day, we use our computers to perform remarkable feats. A simple web search picks out a handful of relevant needles from the world's biggest haystack. Uploading a photo to Facebook transmits millions of pieces of information over numerous error-prone network links, yet somehow a perfect copy of the photo arrives intact. Without even knowing it, we use public-key cryptography to transmit secret information like credit card numbers, and we use digital signatures to verify the identity of the websites we visit. How do our computers perform these tasks with such ease? John MacCormick answers this question in language anyone can understand, using vivid examples to explain the fundamental tricks behind nine computer algorithms that power our PCs, laptops, and smartphones.</t>
  </si>
  <si>
    <t xml:space="preserve"> Excellent. . . . This is an unusually well-written text suitable for anyone with an interest in how today's information systems really work. —John Gilbey, Times Higher Education MacCormick leaves the reader with a sense of the engine that powers the networked world. —Kevin Slavin, New Scientist There's likely no better account of the software that underpins everything from Amazon to Facebook. —Brett Szmajda, Cosmos A great way to find out what computer science is really about. . . . MacCormick provides a taste of why we computer scientists get so excited about algorithms. —Paul Curzon, Science</t>
  </si>
  <si>
    <t>John MacCormick is associate professor of computer science at Dickinson College and a leading teacher, researcher, and writer in his field. His books include What Can Be Computed? A Practical Guide to the Theory of Computation (Princeton).</t>
  </si>
  <si>
    <t>Quantum Machine Learning</t>
  </si>
  <si>
    <t>Bhattacharyya, Siddhartha / Pan, Indrajit / Mani, Ashish / Behrman, Elizabeth / Chakraborti, Susanta / De, Sourav</t>
  </si>
  <si>
    <t>6</t>
  </si>
  <si>
    <t xml:space="preserve"> COM004000 COMPUTERS / Intelligence (AI) &amp; Semantics; COM016000 COMPUTERS / Computer Vision &amp; Pattern Recognition; COM032000 COMPUTERS / Information Technology; COM044000 COMPUTERS / Neural Networks; COM051300 COMPUTERS / Programming / Algorithms; SCI040000 SCIENCE / Physics / Mathematical &amp; Computational; SCI057000 SCIENCE / Physics / Quantum Theory</t>
  </si>
  <si>
    <t>Quantum-enhanced machine learning refers to quantum algorithms that solve tasks in machine learning, thereby improving a classical machine learning method. Such algorithms typically require one to encode the given classical dataset into a quantum computer, so as to make it accessible for quantum information processing. After this, quantum information processing routines can be applied and the result of the quantum computation is read out by measuring the quantum system.  While many proposals of quantum machine learning algorithms are still purely theoretical and require a full-scale universal quantum computer to be tested, others have been implemented on small-scale or special purpose quantum devices.</t>
  </si>
  <si>
    <t>Siddhartha Bhattacharyya, Indrajit Pan, Ashish Mani, Sourav De, Susanta Chakraborti, India. Elizabeth Behrman, USA.</t>
  </si>
  <si>
    <t>Every day, we use our computers to perform remarkable feats. A simple web search picks out a handful of relevant needles from the world's biggest haystack: the billions of pages on the World Wide Web. Uploading a photo to Facebook transmits millions of pieces of information over numerous error-prone network links, yet somehow a perfect copy of the photo arrives intact. Without even knowing it, we use public-key cryptography to transmit secret information like credit card numbers and we use digital signatures to verify the identity of the websites we visit. How do our computers perform these tasks with such ease?  This is the first book to answer that question in language anyone can understand, revealing the extraordinary ideas that power our PCs, laptops, and smartphones. Using vivid examples, John MacCormick explains the fundamental  tricks  behind nine types of computer algorithms, including artificial intelligence (where we learn about the  nearest neighbor trick  and  twenty questions trick ), Google's famous PageRank algorithm (which uses the  random surfer trick ), data compression, error correction, and much more.  These revolutionary algorithms have changed our world: this book unlocks their secrets, and lays bare the incredible ideas that our computers use every day.</t>
  </si>
  <si>
    <t xml:space="preserve"> John MacCormick's Nine Algorithms that Changed the Future joins a small set of books that have tried to communicate the nature of the field for a general audience. MacCormick provides something like a quick package tour, with stops at a few highlights--the 'great algorithms' of the title. . . . MacCormick has provided a nice introductory tour, suitable for those who are willing to commit to only a brief visit. Perhaps the taste that he provides will inspire some of those tourists to a more extensive exploration. ---Cary Gray, Books &amp;amp Culture In Nine Algorithms that Changed the Future, John MacCormick illustrates the magical mix of tricks, genius, and raw number-crunching power that computers use to solve the everyday problems behind activities like web searches and secure online banking. This book stands out for presenting complicated algorithms in a way that is accessible to a wide variety of readers. ---Andrew M. C. Dawes, Books &amp;amp Culture MacCormick does a great job of explaining sophisticated ideas in a simple way, and his analogies are wonderful. I particularly enjoyed the thoughtful and detailed historical asides. —Amy N. Langville, coauthor of Google's PageRank and Beyond: The Science of Search Engine Rankings Nine Algorithms That Changed the Future is technically right on the money, but manages to explain things in ways that are both understandable and fun. . . . Each chapter starts out very simply, gradually building up more complex examples until you reach a full understanding of the algorithm being explained. . . . The writing is excellent: clear, precise, and fun. I highly recommend this book to anyone curious about the ingenious mathematical and algorithmic ideas underlying some of today's most ubiquitous technology. ---Brent Yorgey, Math Less Traveled One of the best things about Nine Algorithms That Changed the Future is that it is of interest to co</t>
  </si>
  <si>
    <t>John MacCormick is a leading researcher and teacher of computer science. He has a PhD in computer vision from the University of Oxford, has worked in the research labs of Hewlett-Packard and Microsoft, and is currently a professor of computer science at Dickinson College.</t>
  </si>
  <si>
    <t>Basic Data Structures and Program Statements</t>
  </si>
  <si>
    <t>Zhou, Xingni / Miao, Qiguang / Feng, Lei</t>
  </si>
  <si>
    <t xml:space="preserve"> COM051000 COMPUTERS / Programming / General; COM051230 COMPUTERS / Software Development &amp; Engineering / General</t>
  </si>
  <si>
    <t>This book covers C-Programming focussing on its practical side. Volume 1 deals mainly with basic data structures, algorithms and program statements. An extensive use of figures and examples help to give a clear description of concepts help the reader to gain a systematic understanding of the language.</t>
  </si>
  <si>
    <t>Zhou Xingni, Xidian University, China</t>
  </si>
  <si>
    <t>IoT Security Issues</t>
  </si>
  <si>
    <t>Gilchrist, Alasdair</t>
  </si>
  <si>
    <t xml:space="preserve"> COM021030 COMPUTERS / Database Management / Data Mining; COM032000 COMPUTERS / Information Technology; COM053000 COMPUTERS / Security / General; COM060000 COMPUTERS / Internet / General; COM060040 COMPUTERS / Security / Online Safety &amp; Privacy</t>
  </si>
  <si>
    <t>IoT Security Issues looks at the burgeoning growth of devices of all kinds controlled over the Internet of all varieties, where product comes first and security second. In this case, security trails badly. This book examines the issues surrounding these problems, vulnerabilities, what can be done to solve the problem, investigating the stack for the roots of the problems and how programming and attention to good security practice can combat the problems today that are a result of lax security processes on the Internet of Things. This book is for people interested in understanding the vulnerabilities on the Internet of Things, such as programmers who have not yet been focusing on the IoT, security professionals and a wide array of interested hackers and makers. This book assumes little experience or knowledge of the Internet of Things. To fully appreciate the book, limited programming background would be helpful for some of the chapters later in the book, though the basic content is explained. The author, Alasdair Gilchrist, has spent 25 years as a company director in the fields of IT, Data Communications, Mobile Telecoms and latterly Cloud/SDN/NFV technologies, as a professional technician, support manager, network and security architect. He has project-managed both agile SDLC software development as well as technical network architecture design. He has experience in the deployment and integration of systems in enterprise, cloud, fixed/mobile telecoms, and service provider networks. He is therefore knowledgeable in a wide range of technologies and has written a number of books in related fields.</t>
  </si>
  <si>
    <t>Introduction | 1   Part I: Making Sense of the Hype   Chapter 1 – The Consumer Internet of Things | 5   A Wave of Technology, or a Wave of Hype | 5   IoT Skeptics and the Role of Security Issues | 6   The Internet of No-thing | 7   Where are these IoT devices? | 8   Why the ambiguity in IoT uptake? | 9   The Media and Marketing Hype | 9   Lack of Killer Applications | 11   There be Monsters | 11   Buying Secure IoT Devices? | 12   Making Things That Just Work | 16   Is this a consumer Internet of things? | 16   Skepticism, but the future looks bright | 17   Consumer Trust – or Lack of It | 19   Losing Control? | 19   Toys for the Rich | 21   IoT isn’t DIY | 22   Is Security a Major Inhibitor? | 23   Part II: Security   Chapter 2 – It’s Not Just About the Future | 27   Looking back to move forward | 27   Security by Design | 29   Data Mobile Networks | 30   A Confluence of New Technologies | 32   Basic Security Practices | 34   Chapter 3 – Flawed, Insecure Devices | 35   Why are so many insecure devices on the market? | 35   A Manufacturer’s Perspective | 35   The Device Production Cycle | 36   Software development in an agile market | 37     Clash of Cultures | 37   Developers a</t>
  </si>
  <si>
    <t>Alasdair Gilchrist, Nonthaburi, Thailand</t>
  </si>
  <si>
    <t>Solving Optimization Problems with MATLAB®</t>
  </si>
  <si>
    <t xml:space="preserve"> COM014000 COMPUTERS / Computer Science; COM051000 COMPUTERS / Programming / General; COM072000 COMPUTERS / Computer Simulation; COM077000 COMPUTERS / Mathematical &amp; Statistical Software; MAT003000 MATHEMATICS / Applied</t>
  </si>
  <si>
    <t>This book focuses on solving optimization problems with MATLAB. Descriptions and solutions of nonlinear equations of any form are studied first. Focuses are made on the solutions of various types of optimization problems, including unconstrained and constrained optimizations, mixed integer, multiobjective and dynamic programming problems. Comparative studies and conclusions on intelligent global solvers are also provided.</t>
  </si>
  <si>
    <t>Modern App Development with Dart and Flutter 2</t>
  </si>
  <si>
    <t>A Comprehensive Introduction to Flutter</t>
  </si>
  <si>
    <t>Meiller, Dieter</t>
  </si>
  <si>
    <t xml:space="preserve"> BUS083000 BUSINESS &amp; ECONOMICS / Information Management; COM034000 COMPUTERS / Interactive &amp; Multimedia; COM051000 COMPUTERS / Programming / General; COM051230 COMPUTERS / Software Development &amp; Engineering / General</t>
  </si>
  <si>
    <t>The book introduces the programming language Dart, the language used for Flutter programming. It then explains the basics of app programming with Flutter in version 2. Using practical examples such as a games app, a chat app and a drawing app, important aspects such as the handling of media files or the connection of cloud services are explained. The programming of mobile as well as desktop applications is discussed.   New important features of Dart 2.12 and Flutter 2 are described:  - Null safety  - Desktop Applications   Targeted readers are people with some background in programming, such as students or developers.  The sample projects from the book are available for download on the following GitHub repository: https://github.com/meillermediaOver time, more branches may be added. However, the default branches are those that correspond to the state in the book.</t>
  </si>
  <si>
    <t>Dieter Meiller, East Bavarian Technical University Amberg-Weiden, Germany.</t>
  </si>
  <si>
    <t>Programming in C++</t>
  </si>
  <si>
    <t>Object Oriented Features</t>
  </si>
  <si>
    <t>Rai, Laxmisha</t>
  </si>
  <si>
    <t>Information and Computer Engineering</t>
  </si>
  <si>
    <t xml:space="preserve"> COM051000 COMPUTERS / Programming / General</t>
  </si>
  <si>
    <t>The book presents an up-to-date overview of C++ programming with object-oriented programming concepts, with a wide coverage of classes, objects, inheritance, constructors, and polymorphism. Selection statements, looping, arrays, strings, function sorting and searching algorithms are discussed. With abundant practical examples, the book is an essential reference for researchers, students, and professionals in programming.</t>
  </si>
  <si>
    <t>Laxmisha Rai, Shandong University of Science and Technology, Shandong Province, China</t>
  </si>
  <si>
    <t>Modeling and Simulation with Simulink®</t>
  </si>
  <si>
    <t>For Engineering and Information Systems</t>
  </si>
  <si>
    <t xml:space="preserve"> BUS070030 BUSINESS &amp; ECONOMICS / Industries / Computers &amp; Information Technology; COM051000 COMPUTERS / Programming / General; MAT003000 MATHEMATICS / Applied; TEC007000 Technology &amp; Engineering / Electrical</t>
  </si>
  <si>
    <t>The essential, intermediate and advanced topics of Simulink are covered in the book. The concept of multi-domain physical modeling concept and tools in Simulink are illustrated with examples for engineering systems and multimedia information. The combination of Simulink and numerical optimization methods provides new approaches for solving problems, where solutions are not known otherwise.</t>
  </si>
  <si>
    <t>Dingyü Xue, Northeastern University, Shenyang, China.</t>
  </si>
  <si>
    <t>Cracking the Project Management Interview</t>
  </si>
  <si>
    <t>Keogh, Jim</t>
  </si>
  <si>
    <t>Project Management</t>
  </si>
  <si>
    <t xml:space="preserve"> BUS041000 BUSINESS &amp; ECONOMICS / Management; BUS071000 BUSINESS &amp; ECONOMICS / Leadership; BUS083000 BUSINESS &amp; ECONOMICS / Information Management</t>
  </si>
  <si>
    <t>This book provides tips to help project managers through the interviewing process, teaching them what they need to know about handling interview questions and enabling them to perform at their very best.</t>
  </si>
  <si>
    <t>Part One Getting Through the Interviewing Process   Chapter 1 The Project Management Interview Process   Chapter 2 Behind the Scenes of the Project Management Interview Process   Chapter 3 The New Project Manager Interview   Chapter 4 The Experience Project Manager Interview   Chapter 5 Applying for a Project Manager Job   Chapter 6 Preparing for the Interview   Chapter 7 Pre-Employment Project Management Tech Testing   Chapter 8 After the Interview   Part Two Project Management Questions and Answers</t>
  </si>
  <si>
    <t>Jim Keogh, NYU School of Nursing, USA</t>
  </si>
  <si>
    <t>Applied Dynamic Programming</t>
  </si>
  <si>
    <t>Dreyfus, Stuart E / Bellman, Richard E.</t>
  </si>
  <si>
    <t>Princeton Legacy Library</t>
  </si>
  <si>
    <t>2050</t>
  </si>
  <si>
    <t>This comprehensive study of dynamic programming applied to numerical solution of optimization problems. It will interest aerodynamic, control, and industrial engineers, numerical analysts, and computer specialists, applied mathematicians, economists, and operations and systems analysts.Originally published in 1962.The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</si>
  <si>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Behind Deep Blue</t>
  </si>
  <si>
    <t>Building the Computer That Defeated the World Chess Champion</t>
  </si>
  <si>
    <t>Hsu, Feng-hsiung</t>
  </si>
  <si>
    <t xml:space="preserve"> COM004000 COMPUTERS / Intelligence (AI) &amp; Semantics; COM014000 COMPUTERS / Computer Science; GAM001030 GAMES &amp; ACTIVITIES / Chess</t>
  </si>
  <si>
    <t>The riveting quest to construct the machine that would take on the world’s greatest human chess player—told by the man who built itOn May 11, 1997, millions worldwide heard news of a stunning victory, as a machine defeated the defending world chess champion, Garry Kasparov. Behind Deep Blue tells the inside story of the quest to create the mother of all chess machines and what happened at the two historic Deep Blue vs. Kasparov matches. Feng-hsiung Hsu, the system architect of Deep Blue, reveals how a modest student project started at Carnegie Mellon in 1985 led to the production of a multimillion-dollar supercomputer. Hsu discusses the setbacks, tensions, and rivalries in the race to develop the ultimate chess machine, and the wild controversies that culminated in the final triumph over the world's greatest human player. With a new foreword by Jon Kleinberg and a new preface from the author, Behind Deep Blue offers a remarkable look at one of the most famous advances in artificial intelligence, and the brilliant toolmaker who invented it.</t>
  </si>
  <si>
    <t>“A thrilling page-turner.”—Elizabeth Armstrong, Christian Science Monitor“A fascinating account of the IBM computer and the match, written by its programmer.”—Lubomir Kavalek, Washington Post“Clear and exciting: adversity encountered, challenges met, all with the human elements of pride and anxiety and triumph.”—Anthony Day, Los Angeles Times“Vivid and gripping. . . . A fascinating study, of men as well as machines.”—Christopher F. Chabris, Wall Street Journal</t>
  </si>
  <si>
    <t>Feng-hsiung Hsu is the founding father of the Deep Blue project. He is now a senior researcher at Microsoft Research Asia.</t>
  </si>
  <si>
    <t>The Creativity Code</t>
  </si>
  <si>
    <t>Art and Innovation in the Age of AI</t>
  </si>
  <si>
    <t>Du Sautoy, Marcus</t>
  </si>
  <si>
    <t>Harvard University Press</t>
  </si>
  <si>
    <t xml:space="preserve"> COM004000 COMPUTERS / Intelligence (AI) &amp; Semantics; COM042000 COMPUTERS / Natural Language Processing; COM044000 COMPUTERS / Neural Networks; COM080000 COMPUTERS / History; MAT015000 MATHEMATICS / History &amp; Philosophy; PSY034000 PSYCHOLOGY / Creative Ability; SCI090000 SCIENCE / Cognitive Science; SOC037000 SOCIAL SCIENCE / Future Studies; TEC052000 Technology &amp; Engineering / Social Aspects</t>
  </si>
  <si>
    <t>Most books on AI focus on the future of work. But now that algorithms can learn and adapt, does the future of creativity also belong to well-programmed machines? To answer this question, Marcus du Sautoy takes us to the forefront of creative new technologies and offers a more positive and unexpected vision of our future cohabitation with machines.</t>
  </si>
  <si>
    <t>CoverTitle PageCopyrightDedicationContents1. The Lovelace Test2. Three Types of Creativity3. Ready Steady Go4. Algorithms, the Secret to Modern Life5. From Top-Down to Bottom-Up6. Algorithmic Evolution7. Painting by Numbers8. Learning from the Masters9. The Art of Mathematics10. The Mathematician’s Telescope11. Music: The Process of Sounding Mathematics12. The Song-Writing Formula13. DeepMathematics14. Language Games15. Let AI Tell You a Story16. Why We Create:</t>
  </si>
  <si>
    <t>As machines outsmart us in ever more domains, we can at least comfort ourselves that one area will remain sacrosanct and uncomputable: human creativity. Or can we? …In his fascinating exploration of the nature of creativity, Marcus du Sautoy questions many of those assumptions. The Oxford mathematician, who is as adept at explaining complex theories in prose as he is on television, argues that so much of what we consider to be creativity consists of super-smart synthesis rather than the flash of inspiration.-- John Thornhill Financial TimesThe Creativity Code is only partly a book about AI art. It is as much about how AI thinks and how it does mathematics—du Sautoy’s own special subject. And on these topics, he is thoughtful and illuminating.-- Sunday TimesFascinating… If all the experiences, hopes, dreams, visions, lusts, loves, and hatreds that shape the human imagination amount to nothing more than a ‘code,’ then sooner or later a machine will crack it. Indeed, du Sautoy assembles an eclectic array of evidence to show how that’s happening even now.-- The TimesArgues reassuringly that true creativity belongs to humanity…A computer may best any human at calculation, but it lacks that snippet of ‘human code’ that lets us know when an idea is not just new but meaningful.-- New York Times Book ReviewAn ambitious meditation on the meaning of creativity and consciousness.-- Wall Street JournalFact-packed and funny, questioning what we mean by creative and unsettling the script about what it means to be human, The Creativity Code is a brilliant travel guide to the coming world of AI.-- Jeanette WintersonA wide-ranging and fact-packed tour d’horizon of current applications of artificial intelligence in mathematics and the arts.-- The GuardianIn a classic 1950 paper, Alan Turing asked: ‘Can machines think?’ …Du Sauto</t>
  </si>
  <si>
    <t>Marcus du Sautoy, University of Oxford. Bestselling author of The Music of the Primes, Symmetry, and The Great Unknown.</t>
  </si>
  <si>
    <t>Science Blogging</t>
  </si>
  <si>
    <t>The Essential Guide</t>
  </si>
  <si>
    <t>Wilcox, Christie / Goldman, Jason G. / Brookshire, Bethany</t>
  </si>
  <si>
    <t xml:space="preserve"> COM060100 COMPUTERS / Web / Blogging; SCI063000 SCIENCE / Study &amp; Teaching</t>
  </si>
  <si>
    <t>Here is the essential how-to guide for communicating scientific research and discoveries online, ideal for journalists, researchers, and public information officers looking to reach a wide lay audience. Drawing on the cumulative experience of twenty-seven of the greatest minds in scientific communication, this invaluable handbook targets the specific questions and concerns of the scientific community, offering help in a wide range of digital areas, including blogging, creating podcasts, tweeting, and more. With step-by-step guidance and one-stop expertise, this is the book every scientist, science writer, and practitioner needs to approach the Wild West of the Web with knowledge and confidence.</t>
  </si>
  <si>
    <t>“This collection of essays and tips, wisdom and insight on science blogging should be considered a must-read. From its all-star editors to its remarkable contributors, Science Blogging: The Essential Guide offers a range of inf</t>
  </si>
  <si>
    <t>Christie Wilcox blogs at Science Sushi, hosted by Discover. Bethany Brookshire writes Scicurious, hosted by Science News, and Eureka! Lab, hosted by Society for Science &amp;amp the Public. Jason G. Goldman has written blogs for Scientific American, Conservation Magazine, Earth Touch News, io9, and more.</t>
  </si>
  <si>
    <t>Automata Theory and Formal Languages</t>
  </si>
  <si>
    <t>Homenda, Wladyslaw / Pedrycz, Witold</t>
  </si>
  <si>
    <t>Theoretical Computer Sciences</t>
  </si>
  <si>
    <t xml:space="preserve"> COM031000 COMPUTERS / Information Theory; COM051000 COMPUTERS / Programming / General; COM051300 COMPUTERS / Programming / Algorithms; MAT018000 MATHEMATICS / Logic</t>
  </si>
  <si>
    <t>The book is a concise, self-contained and fully updated introduction to automata theory – a fundamental topic of computer sciences and engineering. The material is presented in a rigorous yet convincing way and is supplied with a wealth of examples, exercises and down-to-the earth convincing explanatory notes. An ideal text to a spectrum of one-term courses in computer sciences, both at the senior undergraduate and graduate students.</t>
  </si>
  <si>
    <t>Władysław Homenda, Warsaw University of Technology, Warsaw, Poland Witold Pedrycz, University of Alberta, Edmonton, Canada.</t>
  </si>
  <si>
    <t>A Vulnerable System</t>
  </si>
  <si>
    <t>The History of Information Security in the Computer Age</t>
  </si>
  <si>
    <t>Stewart, Andrew J.</t>
  </si>
  <si>
    <t>Cornell University Press</t>
  </si>
  <si>
    <t xml:space="preserve"> BUS070030 BUSINESS &amp; ECONOMICS / Industries / Computers &amp; Information Technology; COM032000 COMPUTERS / Information Technology; COM053000 COMPUTERS / Security / General</t>
  </si>
  <si>
    <t>As threats to the security of information pervade the fabric of everyday life, A Vulnerable System, describes how, even as the demand for information security increases, the needs of society are not being met. The result is that the confidentiality of our personal data, the integrity of our elections, and the stability of foreign relations between countries are increasingly at risk.Stewart convincingly shows that emergency software patches and new security products cannot provide the solution to threats such as computer hacking, viruses, software vulnerabilities, and electronic spying. Profound underlying structural problems must first be understood, confronted, and then addressed.A Vulnerable System delivers a long view of the history of information security, beginning with the creation of the first digital computers during the Cold War. From the key institutions of the so-called military industrial complex in the 1950s to Silicon Valley start-ups in the 2020s, the relentless pursuit of new technologies has come at great cost. The absence of knowledge regarding the history of information security has caused the lessons of the past to be forsaken for the novelty of the present, and has led us to be collectively unable to meet the needs of the current day. From the very beginning of the information age, claims of secure systems have been crushed by practical reality.The myriad risks to technology, Stewart reveals, cannot be addressed without first understanding how we arrived at this moment. A Vulnerable System is an enlightening and sobering history of a topic that affects crucial aspects of our lives.</t>
  </si>
  <si>
    <t>Introduction: Three Stigmata1. A  New Dimension  for the Security of Information2. The Promise, Success, and Failure of the Early Researchers3. The Creation of the Internet and the Web, and a Dark Portent4. The Dot-Com Boom and the Genesis of a LucrativeFeedback Loop5. Software Security and the  Hamster Wheel of Pain 6. Usable Security, Economics, and Psychology7. Vulnerability Disclosure, Bounties, and Markets8. Data Breaches, Nation-State Hacking, and EpistemicClosure9. The Wicked Nature of Information SecurityEpilogue: The Past, Present, and a Possible Future</t>
  </si>
  <si>
    <t xml:space="preserve">Richard H. Immerman, author of The Hidden Hand: A Vulnerable System is an engaging, cogent, and frankly frightening book. Andrew Stewart raises concerns that will only gain in importance as time goes on as cyber is increasingly weaponized and the vulnerability of IT infrastructures emerge as potentially fatal threats to national security. </t>
  </si>
  <si>
    <t>Andrew J. Stewart is an officer at a global investment bank. He received his M.Sc in Information Security from Royal Holloway, University of London.</t>
  </si>
  <si>
    <t>Web Applications with Javascript or Java</t>
  </si>
  <si>
    <t>Volume 2: Associations and Class Hierarchies</t>
  </si>
  <si>
    <t>Wagner, Gerd / Diaconescu, Mircea</t>
  </si>
  <si>
    <t>5270</t>
  </si>
  <si>
    <t xml:space="preserve"> COM032000 COMPUTERS / Information Technology; COM034000 COMPUTERS / Interactive &amp; Multimedia; COM051000 COMPUTERS / Programming / General</t>
  </si>
  <si>
    <t>Today, web applications are the most important type of software applications. This textbook shows how to design and implement them, using a model-based engineering approach that covers general information management concepts and techniques and the two most relevant technology platforms: JavaScript and Java. The book provides an in-depth tutorial for theory-underpinned and example-based learning by doing it yourself, supported by quiz questions and practice projects. Volume 1 provides an introduction to web technologies and model-based web application engineering, discussing the information management concepts of constraint-based data validation, enumerations and special datatypes. Volume 2 discusses the advanced information management concepts of associations and inheritance in class hierarchies.  Web apps are designed using UML class diagrams and implemented with two technologies: JavaScript for front-end (and distributed NodeJS) apps, and Java (with JPA and JSF) for back-end apps. The six example apps discussed in the book can be run, and their source code downloaded, from the book’s website.</t>
  </si>
  <si>
    <t>Gerd Wagner, Brandenburg University of Technology, Cottbus. Mircea Diaconescu, Berlin.</t>
  </si>
  <si>
    <t>History of Computer Sciences</t>
  </si>
  <si>
    <t>Artificial Intelligence for Data-Driven Medical Diagnosis</t>
  </si>
  <si>
    <t>Bhattacharyya, Siddhartha / Gupta, Deepak / Kose, Utku / Le Nguyen, Bao</t>
  </si>
  <si>
    <t>Intelligent Biomedical Data Analysis</t>
  </si>
  <si>
    <t>3</t>
  </si>
  <si>
    <t xml:space="preserve"> COM004000 COMPUTERS / Intelligence (AI) &amp; Semantics; COM016000 COMPUTERS / Computer Vision &amp; Pattern Recognition; COM018000 COMPUTERS / Data Processing; COM051300 COMPUTERS / Programming / Algorithms; COM079000 COMPUTERS / Social Aspects / General; MED014000 MEDICAL / Clinical Medicine; MED018000 MEDICAL / Diagnosis</t>
  </si>
  <si>
    <t>This book collects research works of data-driven medical diagnosis done via Artificial Intelligence based solutions, such as Machine Learning, Deep Learning and Intelligent Optimization. Physical devices powered with Artificial Intelligence are gaining importance in diagnosis and healthcare. Medical data from different sources can also be analyzed via Artificial Intelligence techniques for more effective results.</t>
  </si>
  <si>
    <t>D. Gupta, S. Bhattacharya, India, U. Kose, Turkey, and Bao Le Nguyen, Vietnam</t>
  </si>
  <si>
    <t>Linear Algebra and Matrix Computations with MATLAB®</t>
  </si>
  <si>
    <t>This book focuses the solutions of linear algebra and matrix analysis problems, with the exclusive use of MATLAB. The topics include representations, fundamental analysis, transformations of matrices, matrix equation solutions as well as matrix functions. Attempts on matrix and linear algebra applications are also explored.</t>
  </si>
  <si>
    <t>Blockchain 3.0 for Sustainable Development</t>
  </si>
  <si>
    <t>Khazanchi, Deepak / Kumar Vyas, Ajay  / Kant Hiran, Kamal  / Padmanaban, Sanjeevikumar</t>
  </si>
  <si>
    <t>10</t>
  </si>
  <si>
    <t>BI16</t>
  </si>
  <si>
    <t xml:space="preserve"> COM004000 COMPUTERS / Intelligence (AI) &amp; Semantics; COM016000 COMPUTERS / Computer Vision &amp; Pattern Recognition; COM032000 COMPUTERS / Information Technology; COM044000 COMPUTERS / Neural Networks; COM051300 COMPUTERS / Programming / Algorithms; COM053000 COMPUTERS / Security / General; TEC009000 Technology &amp; Engineering / Engineering (General)</t>
  </si>
  <si>
    <t>This book will focus on the use of Blockchain 3.0 for sustainable development. This tool is invaluable for achieving transparency and trust, but possibilities to benefit society more broadly are emerging that will bring a bright future for sustainable development, too. The adoption of blockchain in agriculture, healthcare, infrastructure, education, environment, energy, communication will provide revolutionary changes in the digital era.</t>
  </si>
  <si>
    <t>D.Khazanki, Univ.of Nebraska A.K.Vyas, Adani Inst. of Eng. K.K.Hiran, Sir Padampat Singhania Univ. S.Padmanaban, Aarhus Univ.</t>
  </si>
  <si>
    <t>Silicon Valley, Planet Startup</t>
  </si>
  <si>
    <t>Disruptive Innovation, Passionate Entrepreneurship and Hightech Startups</t>
  </si>
  <si>
    <t>Maas, Arne / Ester, Peter</t>
  </si>
  <si>
    <t>Amsterdam University Press</t>
  </si>
  <si>
    <t xml:space="preserve"> BUS000000 BUSINESS &amp; ECONOMICS / General; COM000000 COMPUTERS / General</t>
  </si>
  <si>
    <t>For decades now, Silicon Valley has been the home of the future. It’s the birthplace of the world’s most successful high-tech companies—including Apple, Yahoo!, Google, Facebook, Twitter, and many more. So what’s the secret? What is it about Silicon Valley that fosters entrepreneurship and innovation?With Silicon Valley:Planet Startup, Peter Ester and Arne Maasargue that the answer lies in Silicon Valley’s culture—a corporate culture that values risk-taking, creativity, invention, and sharing. Through extensive interviews with Dutch entrepreneurs working in the area, Ester and Maas show that Silicon Valley is above all a mindset: a belief in thinking, with passion and ambition, far beyond the here and now. Scholars and business and budding entrepreneurs alike are sure to find both inspiration and illumination in the stories and analysis Ester and Maashave assembled here.</t>
  </si>
  <si>
    <t>Foreword byAcknowledgementsBusiness Focus of Participating Startup Founders and CEOs1. Introduction: The Silicon Valley Saga- Our fascination with Silicon Valley- Why Dutch startups?- Target groups- The way we worked- Book overview2. The Silicon Valley Innovation &amp;amp Startup Model- Path dependency of transformational technologies- A little history- Global engine of innovation3. Product: Think Big- The Greater Idea- Coming to Silicon Valley- Push &amp;amp pull factors- Entrepreneurs on Thinking Big4. Market: Pivot &amp;amp perseverance - Innovations to market- Key Success Factors- Marketing redefined- Entrepreneurs on pivot &amp;amp perseverance- Pivoting the startup- Launch and sales5. Team &amp;amp talent- Startup founding teams: from pals to professionalization- Talent: excelling in hard &amp;amp soft skills- By way of example: Stanford University as talent pool- Entrepreneurs on team &amp;amp talentStrong teams will winTalent is gold6. Funding- Angel investors &amp;amp venture capitalists- Pitching for money- Entrepreneurs on startup fundingRaising moneyInvestment logic and exitThe Pitch7. Culture- The impact of culture - Openness and sharing- Passion and ethos- Risk-taking and failure- Cultural diversity and innovation- Immigrant entrepreneurship- Entrepreneurs on cultureOn risks and failureCultural codesWork attitude, drive, and commitmentImmigrant entrepreneurship8. Universities and R&amp;ampD labs- Higher education, innovation, and new ventures- Berkeley- Stanford University- San Francisco State University and San Jose State university- Santa Clara University- Concerns- Entrepreneurs on universities and R&amp;ampD labsHigher education and startupsGoing for excellence9. Government- Demystifying the role of government- New laws, new programs, new roles- Visa- Immigration politics- Entrepreneurs on governmentGovernment intervention: Contrasting paradigmsRedefining the role of Dutch governmentBankruptcyVisa, visa, visa10. Network support system- The art of networking: Trust and social ca</t>
  </si>
  <si>
    <t xml:space="preserve"> This book analyzes the unique innovation and startup environment of Silicon Valley for a Europeanaudience, focusing on Dutch startups and the economic trade relations between the UnitedStates and the Netherlands. — Journal of Economic Literature</t>
  </si>
  <si>
    <t>Peter Ester is professor of human capital and Arne Maas is professor of marketingat theRotterdam Business School ofRotterdam University inthe Netherlands.</t>
  </si>
  <si>
    <t>The Breakup 2.0</t>
  </si>
  <si>
    <t>Disconnecting over New Media</t>
  </si>
  <si>
    <t>Gershon, Ilana</t>
  </si>
  <si>
    <t xml:space="preserve"> COM060140 COMPUTERS / Web / Social Media</t>
  </si>
  <si>
    <t>A few generations ago, college students showed their romantic commitments by exchanging special objects: rings, pins, varsity letter jackets. Pins and rings were handy, telling everyone in local communities that you were spoken for, and when you broke...</t>
  </si>
  <si>
    <t>Introduction1 Fifty Ways to Leave Your Lover: Media Ideologies and Idioms of Practice2 E-mail My Heart: The Structure of Technology and Heartache3 Remediation and Heartache4 How Do You Know?5 Breaking Up in a PublicConclusionBibliographyIndex</t>
  </si>
  <si>
    <t xml:space="preserve"> Breaking up is hard to do, and, as Ilana Gershon observes, it can be even harder when technology is brought into the mix. Gershon interviewed over 70 people (many of them college students) to examine how they used chatting, email, texting, and social networking websites in conjunction with their relationships and found that opinions and social rules governing the intersection of romance and technology are still highly variable. Why would some people rather break up through email, while others prefer instant messaging? What kind of problems arise when a couple has different ideas about how to digitally negotiate the end of their relationship? How do the social and public aspects of sites like Facebook affect one's actions during a relationship and after its dissolution? Mindful of the complicated nature of the topic, Gershon never attempts to define which behaviors are right or wrong but instead concentrates on exploring the ways people think about these tools and what their beliefs show about society's responses to technology. Though written with an academic focus, this is an intriguing read for anyone interested in how social conventions for new media develop and the ways that technology is changing romantic relationships.  In her surprisingly gripping first book, Gershon argues that Facebook and other forms of new media social networking have radically changed the playing field of accepted interactions. Generations navigate these new forms differently and a whole new set of norms is being developed to judge behavior. No subject has dominated the discussion more than the ways in which we handle romantic relationships: when they begin, when to go public, and how to bring them to an end. Do people really break up via text message? The answer is yes, and Gershon asserts that in this case 'the medium is at odds with the message.' A professor of communications, the author takes a distinctly academic approach, lending legitimacy to what might otherwise be e</t>
  </si>
  <si>
    <t>GershonIlana: Ilana Gershon is a professor of anthropology at Indiana University. She is the author of A World of Work, Down and Out in the New Economy, No Family is an Island, and The Breakup 2.0.</t>
  </si>
  <si>
    <t>High Performance Parallel Runtimes</t>
  </si>
  <si>
    <t>Design and Implementation</t>
  </si>
  <si>
    <t>Klemm, Michael / Cownie, Jim</t>
  </si>
  <si>
    <t>Computer Architecture</t>
  </si>
  <si>
    <t xml:space="preserve"> COM000000 COMPUTERS / General; COM011000 COMPUTERS / Systems Architecture / General; COM014000 COMPUTERS / Computer Science; COM051000 COMPUTERS / Programming / General; COM051230 COMPUTERS / Software Development &amp; Engineering / General</t>
  </si>
  <si>
    <t>This book focuses on the theoretical and practical aspects of parallel programming systems for today's high performance multi-core processors and discusses the efficient implementation of key algorithms needed to implement parallel programming models. Such implementations need to take into account the specific architectural aspects of the underlying computer architecture and the features offered by the execution environment.This book briefly reviews key concepts of modern computer architecture, focusing particularly on the performance of parallel codes as well as the relevant concepts in parallel programming models. The book then turns towards the fundamental algorithms used to implement the parallel programming models and discusses how they interact with modern processors.   While the book will focus on the general mechanisms, we will mostly use the Intel processor architecture to exemplify the implementation concepts discussed but will present other processor architectures where appropriate. All algorithms and concepts are discussed in an easy to understand way with many illustrative examples, figures, and source code fragments.The target audience of the book is students in Computer Science who are studying compiler construction, parallel programming, or programming systems. Software developers who have an interest in the core algorithms used to implement a parallel runtime system, or who need to educate themselves for projects that require the algorithms and concepts discussed in this book will also benefit from reading it.  You can find the source code for this book at https://github.com/parallel-runtimes/lomp.</t>
  </si>
  <si>
    <t>Michael Klemm, München Jim Cownie, Bristol UK</t>
  </si>
  <si>
    <t>AutomationML</t>
  </si>
  <si>
    <t>A Practical Guide</t>
  </si>
  <si>
    <t>Drath, Rainer</t>
  </si>
  <si>
    <t xml:space="preserve"> BUS070030 BUSINESS &amp; ECONOMICS / Industries / Computers &amp; Information Technology; COM004000 COMPUTERS / Intelligence (AI) &amp; Semantics; TEC004000 Technology &amp; Engineering / Automation; TEC037000 Technology &amp; Engineering / Robotics</t>
  </si>
  <si>
    <t>This book is a beginner's guide to AutomationML Edition 2, written for students, engineers, lecturers, developers and those interested. In guides through the basics of AutomationML Edition 2, CAEX and the AutomationML Editor. AutomationML stands for digitisation of engineering data and engineering workflows. AutomationML achieves both human readability and machine-readability. It is a method for converting data into digital information, and it supports the special needs of iterative engineering data exchange. AutomationML is in the hot spot of the digitisation of automation engineering data. It enables the modelling and transport of engineering data in a vendor neutral and machine-readable models, a valuable source of digital innovation. Machine readable engineering data makes the data accessible and interpretable by software, enabling a plethora of opportunities. This book carefully introduces AutomationML, its goals, values and innovations. It teaches the architecture of AutomationML and explains the language elements with a multitude of examples and step-by-step instructions.  Additional material to the book and more information about AutomationML on the website: https://www.automationml.org/about-automationml/publications/amlbook/</t>
  </si>
  <si>
    <t>Rainer Drath, Pforzheim University of Applied Sciences, Germany.</t>
  </si>
  <si>
    <t>Security in Autonomous Driving</t>
  </si>
  <si>
    <t>Zivic, Natasa / Ur-Rehman, Obaid</t>
  </si>
  <si>
    <t>Human-Machine Interaction</t>
  </si>
  <si>
    <t xml:space="preserve"> COM004000 COMPUTERS / Intelligence (AI) &amp; Semantics; TEC009090 Technology &amp; Engineering / Automotive; TEC017000 Technology &amp; Engineering / Industrial Health &amp; Safety</t>
  </si>
  <si>
    <t>Autonomous driving is an emerging field. Vehicles are equipped with different systems such as radar, lidar, GPS etc. that enable the vehicle to make decisions and navigate without user's input, but there are still concerns regarding safety and security. This book analyses the security needs and solutions which are beneficial to autonomous driving.</t>
  </si>
  <si>
    <t>Obaid Ur-Rehman, Natasa Zivic, University of Siegen, Germany.</t>
  </si>
  <si>
    <t>The Immersive Enclosure</t>
  </si>
  <si>
    <t>Virtual Reality in Japan</t>
  </si>
  <si>
    <t>Roquet, Paul</t>
  </si>
  <si>
    <t xml:space="preserve"> ART019030 ART / Asian / Japanese; COM071000 COMPUTERS / Digital Media / Video &amp; Animation; HIS021000 HISTORY / Asia / Japan; SOC052000 SOCIAL SCIENCE / Media Studies</t>
  </si>
  <si>
    <t>Is immersion just another name for enclosure? In this groundbreaking analysis of virtual reality in Japan, Paul Roquet uncovers how the technology is reshaping the politics of labor, gender, home, and nation.</t>
  </si>
  <si>
    <t>Introduction: The Ambient Power Play1. Acoustics of the One-Person Space2. Translating the Virtual Into Japanese3. VR Telework and the Privatization of Presence4. Immersive Anxieties in the VR Isekai5. VR as a Technology of MasculinityConclusionAcknowledgmentsNotesBibliographyIndex</t>
  </si>
  <si>
    <t>Thomas Lamarre, author of The Anime Ecology: A Genealogy of Television, Animation, and Game Media:Immersive Enclosure tells a startlingly different story about VR.  Working expertly across discourses, technologies, and fantasies about virtual reality in Japan, Roquet reveals a homology between the structuring of perceptual space and social space that utterly challenges our understanding of the past and future of VR media. The urgent question emerges with breathtaking clarity: what to make of a collective desire for one-person space?James J. Hodge, author of Sensations of History: Animation and New Media Art:This book is a must-read for scholars in media studies and general readers alike fascinated by the flawed revolutionary potential of VR. Roquet makes a powerful case for attending to the cultural and aesthetic conditions of possibility necessary for embracing virtual reality.Yuriko Furuhata, author of Climatic Media: Transpacific Experiments in Atmospheric Control:Paul Roquet’s timely book offers a refreshing new take on VR as a consumer technology. Situating the development of VR within Japan’s robust media networks of anime, manga, visual novels, and video games, he deftly illuminates the ways VR is also seen as a panacea to the country’s shrinking labor force.Mark Andrejevic, author of Automated Media:The Immersive Enclosure is timely in the most profound sense: it offers a glimpse of a future that we need to act upon now in order to address its potential pitfalls, which include the wholesale commercial mediation of experience. Paul Roquet does a brilliant job of drawing on the culturally specific case of Japan's uptake of VR to provide insights of universal relevance and urgent importance as we confront the prospect that reality itself is becoming the next frontier of the surveillance economy.</t>
  </si>
  <si>
    <t>Paul Roquet is associate professor of media studies and Japan studies at the Massachusetts Institute of Technology. He is the author of Ambient Media: Japanese Atmospheres of Self (2016).</t>
  </si>
  <si>
    <t>Adaptation in the Age of Media Convergence</t>
  </si>
  <si>
    <t>Fehrle, Johannes / Schäfke-Zell, Werner</t>
  </si>
  <si>
    <t>Transmedia</t>
  </si>
  <si>
    <t xml:space="preserve"> COM071000 COMPUTERS / Digital Media / Video &amp; Animation; LIT000000 LITERARY CRITICISM / General; SOC052000 SOCIAL SCIENCE / Media Studies</t>
  </si>
  <si>
    <t>This collection considers new phenomena emerging in a convergence environment from the perspective of adaptation studies. Giving an overview of the various fields and practices most prominent in convergence culture and viewing them as adaptations in a broad intertextual and intermedial sense, the contributions offer reconsiderations of theoretical concepts and practices in participatory and convergence culture. These range from fan fiction born from mash-ups of novels and YouTube songs to negotiations of authorial control and interpretative authority between media producers and fan communities to perspectives on the fictional and legal framework of brands and franchises. In this fashion, the collection expands the horizons of both adaptation and transmedia studies and provides reassessments of frequently discussed (BBC's Sherlock, the Alien franchise, or LEGO) and previously largely ignored phenomena (self-censorship in transnational franchises or YouTube cover videos).</t>
  </si>
  <si>
    <t>Johannes Fehrle: Introduction. Adaptation in a Convergence EnvironmentRegina Schober: Adaptation as Connection. A Network Theoretical Approach to Convergence, Participation, and Co-ProductionBettina Soller: Filing off the Serial Numbers. Fanfiction and its Adaptation to the Book MarketEckart Voigts: From Paratext to Polyprocess. The  Quirky  Mashup NovelCostas Constandinides:  You Just Got Covered : YouTube Cover Song Videos as Examples of Para-AdaptationBenjamin Poore: Masters of the Universe? Viewers, the Media and Sherlock's Lead WritersRüdiger Heinze: Alien Adapted (Again and Again): Fictional Universes between Difference and RepetitionJoyce Goggin:  Everything is Awesome.  Spreadability and The LEGO MovieWerner Schäfke: Localization as Adaptation in the Wolfenstein Franchise</t>
  </si>
  <si>
    <t xml:space="preserve"> As a transmedia process, adaptation invites, arguably demands, multiple disciplinary methods. The varied approach of Adaptation in the Age of Media Convergence does bring fresh perspectives to the topic and helps situate adaptation within larger transmedia processes. - Liam Burke, Adaptation, Vol. 13, No. 2, 2020</t>
  </si>
  <si>
    <t>Johannes Fehrle is assistant professor for American Studies at the English Department at the University of Mannheim.Werner Schäfke is postdoctoral research fellow at the Faculty of Law of the University of Copenhagen.</t>
  </si>
  <si>
    <t>Effective Open Access 15.03.2022</t>
  </si>
  <si>
    <t>Differential Equation Solutions with MATLAB®</t>
  </si>
  <si>
    <t xml:space="preserve"> COM051000 COMPUTERS / Programming / General; MAT003000 MATHEMATICS / Applied</t>
  </si>
  <si>
    <t>This book focuses the solutions of differential equations with MATLAB. Analytical solutions of differential equations are explored first, followed by the numerical solutions of different types of ordinary differential equations (ODEs), as well as the universal block diagram based schemes for ODEs. Boundary value ODEs, fractional-order ODEs and partial differential equations are also discussed.</t>
  </si>
  <si>
    <t>Cloud Security</t>
  </si>
  <si>
    <t>Techniques and Applications</t>
  </si>
  <si>
    <t>Potluri, Sirisha / Subba Rao, Katta / Nandan Mohanty, Sachi</t>
  </si>
  <si>
    <t>Smart Computing Applications</t>
  </si>
  <si>
    <t xml:space="preserve"> BUS070030 BUSINESS &amp; ECONOMICS / Industries / Computers &amp; Information Technology; COM016000 COMPUTERS / Computer Vision &amp; Pattern Recognition; COM032000 COMPUTERS / Information Technology; COM044000 COMPUTERS / Neural Networks; COM051300 COMPUTERS / Programming / Algorithms; COM053000 COMPUTERS / Security / General; TEC037000 Technology &amp; Engineering / Robotics</t>
  </si>
  <si>
    <t>This book presents research on the state-of-the-art methods and applications. Security and privacy related issues of cloud are addressed with best practices and approaches for secure cloud computing, such as cloud ontology, blockchain, recommender systems, optimization strategies, data security, intelligent algorithms, defense mechanisms for mitigating DDoS attacks, potential communication algorithms in cloud based IoT, secure cloud solutions.</t>
  </si>
  <si>
    <t>S. N. Mohanty, Vardhaman Col. of Engineering S. Potluri, ICFAI Found. for Higher Education K. S. Rao, B.V.Raju Inst. of Technology.</t>
  </si>
  <si>
    <t>Internet of Things and Machine Learning in Agriculture</t>
  </si>
  <si>
    <t>Technological Impacts and Challenges</t>
  </si>
  <si>
    <t>Jain, Vishal / Chatterjee, Jyotir Moy / Kumar, Abhishek / Rathore, Pramod Singh</t>
  </si>
  <si>
    <t>8</t>
  </si>
  <si>
    <t xml:space="preserve"> BUS070030 BUSINESS &amp; ECONOMICS / Industries / Computers &amp; Information Technology; COM004000 COMPUTERS / Intelligence (AI) &amp; Semantics; COM016000 COMPUTERS / Computer Vision &amp; Pattern Recognition; COM032000 COMPUTERS / Information Technology; COM044000 COMPUTERS / Neural Networks; COM051300 COMPUTERS / Programming / Algorithms; TEC010000 Technology &amp; Engineering / Environmental / General</t>
  </si>
  <si>
    <t>This book explores the impacts of Machine Learning and the Internet of Things in the agricultural sector and indicates the challenges facing the agro-industrial world that can be solved by these new technologies. ML and IoT can play a very promising role in enhancing food production as well as limiting the environmental impact of agriculture.</t>
  </si>
  <si>
    <t>Jyotir Moy Chatterjee, LBEF, Nepal Abhishek Kumar, CUIET, India P. S. Rathore, ACERC, India Vishal Jain, Sharda University, India</t>
  </si>
  <si>
    <t>Calculus Problem Solutions with MATLAB®</t>
  </si>
  <si>
    <t>This book focuses on solving practical problems in calculus with MATLAB. Descriptions and sketching of functions and sequences are introduced first, followed by the analytical solutions of limit, differentiation, integral and function approximation problems of univariate and multivariate functions. Advanced topics such as numerical differentiations and integrals, integral transforms as well as fractional calculus are also covered in the book.</t>
  </si>
  <si>
    <t>Computational Intelligence and Predictive Analysis for Medical Science</t>
  </si>
  <si>
    <t>A Pragmatic Approach</t>
  </si>
  <si>
    <t>Tanwar, Poonam / Kumar, Praveen / Rawat, Seema / Mohammadian, Masoud / Ahmad, Saif</t>
  </si>
  <si>
    <t xml:space="preserve"> COM004000 COMPUTERS / Intelligence (AI) &amp; Semantics; COM016000 COMPUTERS / Computer Vision &amp; Pattern Recognition; COM032000 COMPUTERS / Information Technology; COM044000 COMPUTERS / Neural Networks; COM051300 COMPUTERS / Programming / Algorithms; COM079000 COMPUTERS / Social Aspects / General; MAT003000 MATHEMATICS / Applied; MED078000 MEDICAL / Public Health; TEC009000 Technology &amp; Engineering / Engineering (General); TEC037000 Technology &amp; Engineering / Robotics</t>
  </si>
  <si>
    <t>This book uncovers stakes and possibilities offered by Computational Intelligence and Predictive Analytics to Medical Science. The main focus is on data technologies,classification, analysis and mining, information retrieval, and in the algorithms needed to elaborate the informations. A section with use cases and applications follows the two main parts of the book, respectively dedicated to the foundations and techniques of the discipline.</t>
  </si>
  <si>
    <t>P.Tanwar, Manav Inst., Faridabad P.Kumar, S.Rawat, Amity Univ., Tashkent M.Mohammadian, Univ. of Canberra S. Ahmad, Univ. of Ottawa.</t>
  </si>
  <si>
    <t>Cyber Crime and Forensic Computing</t>
  </si>
  <si>
    <t>Modern Principles, Practices, and Algorithms</t>
  </si>
  <si>
    <t>Shrivastava, Gulshan / Gupta, Deepak / Sharma, Kavita</t>
  </si>
  <si>
    <t>11</t>
  </si>
  <si>
    <t xml:space="preserve"> COM004000 COMPUTERS / Intelligence (AI) &amp; Semantics; COM016000 COMPUTERS / Computer Vision &amp; Pattern Recognition; COM032000 COMPUTERS / Information Technology; COM044000 COMPUTERS / Neural Networks; COM051300 COMPUTERS / Programming / Algorithms; LAW026000 LAW / Criminal Law / General</t>
  </si>
  <si>
    <t>This book presents a comprehensive study of different tools and techniques available to perform network forensics. Also, various aspects of network forensics are reviewed as well as related technologies and their limitations. This helps security practitioners and researchers in better understanding of the problem, current solution space, and future research scope to detect and investigate various network intrusions against such attacks efficiently.  Forensic computing is rapidly gaining importance since the amount of crime involving digital systems is steadily increasing. Furthermore, the area is still underdeveloped and poses many technical and legal challenges. The rapid development of the Internet over the past decade appeared to have facilitated an increase in the incidents of online attacks. There are many reasons which are motivating the attackers to be fearless in carrying out the attacks. For example, the speed with which an attack can be carried out, the anonymity provided by the medium, nature of medium where digital information is stolen without actually removing it, increased availability of potential victims and the global impact of the attacks are some of the aspects. Forensic analysis is performed at two different levels: Computer Forensics and Network Forensics. Computer forensics deals with the collection and analysis of data from computer systems, networks, communication streams and storage media in a manner admissible in a court of law. Network forensics deals with the capture, recording or analysis of network events in order to discover evidential information about the source of security attacks in a court of law.  Network forensics is not another term for network security. It is an extended phase of network security as the data for forensic analysis are collected from security products like firewalls and intrusion detection systems. The results of this data analysis are utilized for investigating the attacks. Network forensics g</t>
  </si>
  <si>
    <t>Building an Effective Security Program</t>
  </si>
  <si>
    <t>Williams, Chris / Donaldson, Scott / Siegel, Stanley</t>
  </si>
  <si>
    <t xml:space="preserve"> COM021030 COMPUTERS / Database Management / Data Mining; COM032000 COMPUTERS / Information Technology; COM053000 COMPUTERS / Security / General</t>
  </si>
  <si>
    <t>Building an Effective Security Program provides readers with a comprehensive approach to securing the IT systems in use at their organizations. This book provides information on how to structure and operate an effective cybersecurity program that includes people, processes, technologies, security awareness, and training. This program will establish and maintain effective security protections for the confidentiality, availability, and integrity of organization information. In this book, the authors take a pragmatic approach to building organization cyberdefenses that are effective while also remaining affordable.  This book is intended for business leaders, IT professionals, cybersecurity personnel, educators, and students interested in deploying real-world cyberdefenses against today’s persistent and sometimes devastating cyberattacks. It includes detailed explanation of the following IT security topics:   IT Security Mindset—Think like an IT security professional, and consider how your IT environment can be defended against potential cyberattacks.  Risk Management—Identify the assets, vulnerabilities and threats that drive IT risk, along with the controls that can be used to mitigate such risk.  Effective Cyberdefense—Consider the components of an effective organization cyberdefense to successfully protect computers, devices, networks, accounts, applications and data.  Cyber Operations—Operate cyberdefense capabilities and controls so that assets are protected, and intruders can be detected and repelled before significant damage can be done.  IT Security Awareness and Training—Promote effective cybersecurity practices at work, on travel, and at home, among your organization’s business leaders, IT professionals, and staff. &lt;STRO</t>
  </si>
  <si>
    <t>FOREWORD &amp;#8211 1 page ABOUT THE AUTHORS &amp;#8211 1 page ACKNOWLEDGMENTS &amp;#8211 1 page INTRODUCTION &amp;#8211 2 pages What is this book about? Who should read this book? Why did the authors write this book? Organization of the book CHAPTERS Chapter 1&amp;#8212Business Case (~15 pages) This chapter presents the business case for setting up an enduring IT security awareness and training program for use in training the employees of the company&amp;#8212from IT users to career IT security professionals. This chapter introduces fundamental concepts and terms used throughout the book. Chapter 2&amp;#8212IT Security Mind Set (~15 pages) This chapter presents thinking like an IT security professional to establish and maintain common security protections. Chapter 3&amp;#8212IT Security Risk Management (~15 pages) This chapter presents a risk management process that involves asset management, security vulnerabilities, security threats, risk identification, risk mitigation, and security controls. Chapter 4&amp;#8212IT Security Process (~15 pages) This chapter presents how to establish security scopes and select corresponding controls to protect the confidentiality, availability, and integrity of company information. Chapter 5&amp;#8212IT Security Scenarios and Perspectives (~40 pages) This chapter presents how the Chapter 4 IT security process is applied to various scenarios. Each scenario will walk through a number of common security controls and apply the I</t>
  </si>
  <si>
    <t>Chris K. Williams, Leidos, USA Scott E. Donaldson, Johns Hopkins University, USA Stanley G. Siegel, Johns Hopkins University, USA</t>
  </si>
  <si>
    <t>Linear Integer Programming</t>
  </si>
  <si>
    <t>Theory, Applications, Recent Developments</t>
  </si>
  <si>
    <t>Kumar, Santosh / Munapo, Elias</t>
  </si>
  <si>
    <t>9</t>
  </si>
  <si>
    <t xml:space="preserve"> BUS070030 BUSINESS &amp; ECONOMICS / Industries / Computers &amp; Information Technology; COM004000 COMPUTERS / Intelligence (AI) &amp; Semantics; COM016000 COMPUTERS / Computer Vision &amp; Pattern Recognition; COM032000 COMPUTERS / Information Technology; COM044000 COMPUTERS / Neural Networks; COM051000 COMPUTERS / Programming / General; COM051300 COMPUTERS / Programming / Algorithms; MAT003000 MATHEMATICS / Applied; TEC007000 Technology &amp; Engineering / Electrical; TEC037000 Technology &amp; Engineering / Robotics</t>
  </si>
  <si>
    <t>This book presents the state-of-the-art methods in Linear Integer Programming, including some new algorithms and heuristic methods developed by the authors in recent years. Topics as Characteristic equation (CE), application of CE to bi-objective and multi-objective problems, Binary integer problems, Mixed-integer models, Knapsack models, Complexity reduction, Feasible-space reduction, Random search, Connected graph are also treated.</t>
  </si>
  <si>
    <t>Santosh Kumar, RMIT University, Australia Elias Munapo, North West University, South Africa.</t>
  </si>
  <si>
    <t>Meta-heuristic Optimization Techniques</t>
  </si>
  <si>
    <t>Applications in Engineering</t>
  </si>
  <si>
    <t>Ram, Mangey / Kumar, Anuj / Pant, Sangeeta / Yadav, Om</t>
  </si>
  <si>
    <t xml:space="preserve"> COM004000 COMPUTERS / Intelligence (AI) &amp; Semantics; COM016000 COMPUTERS / Computer Vision &amp; Pattern Recognition; COM032000 COMPUTERS / Information Technology; COM044000 COMPUTERS / Neural Networks; COM051300 COMPUTERS / Programming / Algorithms; MAT003000 MATHEMATICS / Applied; SCI024000 SCIENCE / Energy; TEC037000 Technology &amp; Engineering / Robotics</t>
  </si>
  <si>
    <t>This book offers a thorough overview of the most popular and researched meta-heuristic optimization techniques and nature-inspired algorithms. Their wide applicability makes them a hot research topic and an effi cient tool for the solution of complex optimization problems in various fi elds of sciences, engineering, and in numerous industries.</t>
  </si>
  <si>
    <t>A. Kumar, S. Pant, Uni. of Petroleum &amp;amp Energy, Dedrahun, India M.Ram, Graphic Era dtb Uni., India O.Yadav, Uni. of North Dakota, USA.</t>
  </si>
  <si>
    <t>Machine Learning for Sustainable Development</t>
  </si>
  <si>
    <t>Kant Hiran, Kamal  / Khazanchi, Deepak / Kumar Vyas, Ajay  / Padmanaban, Sanjeevikumar</t>
  </si>
  <si>
    <t>The book will focus on the applications of machine learning for sustainable development. Machine learning (ML) is an emerging technique whose diffusion and adoption in various sectors (such as energy, agriculture, internet of things, infrastructure) will be of enormous benefit. The state of the art of machine learning models is most useful for forecasting and prediction of various sectors for sustainable development.</t>
  </si>
  <si>
    <t>K.K.Hiran, Sir Padampat Singhania Univ. D.Khazanki, Univ.of Nebraska A.K.Vyas, Adani Inst. of Eng. S.Padmanaban, Aarhus Univ.</t>
  </si>
  <si>
    <t>Knowledge Management and Web 3.0</t>
  </si>
  <si>
    <t>Next Generation Business Models</t>
  </si>
  <si>
    <t>Kautish, Sandeep / Singh, Deepmala / Polkowski, Zdzislaw / Mayura, Alka / Jeyanthi, Mary</t>
  </si>
  <si>
    <t xml:space="preserve"> BUS041000 BUSINESS &amp; ECONOMICS / Management; BUS070030 BUSINESS &amp; ECONOMICS / Industries / Computers &amp; Information Technology; BUS083000 BUSINESS &amp; ECONOMICS / Information Management; TEC037000 Technology &amp; Engineering / Robotics</t>
  </si>
  <si>
    <t>Knowledge Management makes the management of information and resources within a commercial organization more effective. The contributions of this book investigate the applications of Knowledge Management in the upcoming era of Semantic Web, or Web 3.0, and the opportunities for reshaping and redesigning business strategies for more effective outcomes.</t>
  </si>
  <si>
    <t>S. Kautish, D. Singh, LBEF, Nepal Z.Polkowski, Wroclaw Univ. A.Maurya, Amity Univ. M. Jeyanthi, Nagpur Inst. of Management, India.</t>
  </si>
  <si>
    <t>Systems Performance Modeling</t>
  </si>
  <si>
    <t>Anand, Adarsh / Ram, Mangey</t>
  </si>
  <si>
    <t>4</t>
  </si>
  <si>
    <t>Software Development</t>
  </si>
  <si>
    <t xml:space="preserve"> COM021030 COMPUTERS / Database Management / Data Mining; COM053000 COMPUTERS / Security / General; MAT003000 MATHEMATICS / Applied; TEC004000 Technology &amp; Engineering / Automation; TEC009060 Technology &amp; Engineering / Industrial Engineering</t>
  </si>
  <si>
    <t>This book describes methods to improve software performance and safety using advanced mathematical and computational analytics. The main focus is laid on the increase of software reliability by preventive and predictive maintenance with efficient usage of modern testing resources. The editors collect contributions from international researchers in the field.</t>
  </si>
  <si>
    <t>Adarsh Anand, Delhi, India  Mangey Ram, Derhadun, India</t>
  </si>
  <si>
    <t>Distributed Denial of Service Attacks</t>
  </si>
  <si>
    <t>Concepts, Mathematical and Cryptographic Solutions</t>
  </si>
  <si>
    <t>Singh, Rajeev / Ram, Mangey</t>
  </si>
  <si>
    <t xml:space="preserve"> COM031000 COMPUTERS / Information Theory; COM043050 COMPUTERS / Security / Networking; COM051230 COMPUTERS / Software Development &amp; Engineering / General; MAT003000 MATHEMATICS / Applied; TEC004000 Technology &amp; Engineering / Automation; TEC009000 Technology &amp; Engineering / Engineering (General); TEC009060 Technology &amp; Engineering / Industrial Engineering</t>
  </si>
  <si>
    <t>This book presents new concepts against Distributed Denial of Service (DDoS) attacks. It follows a systematic approach providing cryptographic and mathematical solutions that include aspects of encryption, decryption, hashing techniques, digital signatures, authentication, probability, statistical improvements to machine learning and soft computing as well as latest trends like blockchains to mitigate DDoS attacks.</t>
  </si>
  <si>
    <t>Rajeev Singh, Pantnagar, India Mangey Ram, Derhadun, India</t>
  </si>
  <si>
    <t>Simulating Good and Evil</t>
  </si>
  <si>
    <t>The Morality and Politics of Videogames</t>
  </si>
  <si>
    <t>Schulzke, Marcus</t>
  </si>
  <si>
    <t>Rutgers University Press</t>
  </si>
  <si>
    <t>Fundamentals of Computer Sciences</t>
  </si>
  <si>
    <t xml:space="preserve"> COM000000 COMPUTERS / General; COM079010 COMPUTERS / Social Aspects / Human-Computer Interaction; GAM013000 GAMES &amp; ACTIVITIES / Video &amp; Electronic; PHI005000 PHILOSOPHY / Ethics &amp; Moral Philosophy; POL050000 POLITICAL SCIENCE / Public Policy / Communication Policy; SOC052000 SOCIAL SCIENCE / Media Studies</t>
  </si>
  <si>
    <t>Simulating Good and Evil shows that the moral panic surrounding violent videogames is deeply misguided, and often politically motivated, but that games are nevertheless morally important. Simulated actions are morally defensible because they take place outside the real world and do not inflict real harms. Decades of research purporting to show that videogames are immoral has failed to produce convincing evidence of this. However, games are morally important because they simulate decisions that would have moral weight if they were set in the real world. Videogames should be seen as spaces in which players may experiment with moral reasoning strategies without taking any actions that would themselves be subject to moral evaluation. Some videogame content may be upsetting or offensive, but mere offense does not necessarily indicate a moral problem. Upsetting content is best understood by applying existing theories for evaluating political ideologies and offensive speech.</t>
  </si>
  <si>
    <t>CoverTitle PageCopyrightDedicationContentsIntroduction&amp;#0&amp;#0&amp;#0&amp;#0&amp;#0&amp;#0&amp;#0&amp;#0&amp;#0&amp;#0&amp;#0&amp;#0&amp;#0&amp;#0&amp;#0&amp;#0&amp;#0&amp;#0&amp;#01. The Conceptual Terrain of Simulation2. The Moral Panic Surrounding Videogames3. Imaginary Transgressions4. Digital Morality5. The Many Faces of Moral Reflection6. Persuasive Games and Ideological Manipulation7. Speaking through GamesConclusion&amp;#0&amp;#0&amp;#0&amp;#0&amp;#0&amp;#0&amp;#0&amp;#0&amp;#0&amp;#0&amp;#0&amp;#0&amp;#0&amp;#0&amp;#0&amp;#0&amp;#0AcknowledgmentsNotesIndex&amp;#0&amp;#0&amp;#0&amp;#0&amp;#0&amp;#0&amp;#0&amp;#0&amp;#0&amp;#0&amp;#0&amp;#0About the Author</t>
  </si>
  <si>
    <t xml:space="preserve"> A thoughtful and challenging read. Schulzke leaves no stone unturned as he asks us to consider what values we bring to games with as players, consumers, and enthusiasts. — Aaron Trammell, Editor-in-Chief of Analog Game Studies</t>
  </si>
  <si>
    <t>MARCUS SCHULZKE is the Denver based author of The Pursuit of Moral Warfare: Ethical Theory and Practice in Counterinsurgency Operations (2018), Combat Drones and Support for the Use of Force, with James Walsh (2018), The Politics of New Atheism, with Stuart McAnulla, and Steven Kettell (2018), Just War Theory and Civilian Casualties (2017), and The Morality of Drone Warfare and the Politics of Regulation (2017).</t>
  </si>
  <si>
    <t>Computational Intelligence</t>
  </si>
  <si>
    <t>Theoretical Advances and Advanced Applications</t>
  </si>
  <si>
    <t>Bisht, Dinesh C.S.  / Ram, Mangey</t>
  </si>
  <si>
    <t xml:space="preserve"> BUS065000 BUSINESS &amp; ECONOMICS / Total Quality Management; BUS083000 BUSINESS &amp; ECONOMICS / Information Management; MAT003000 MATHEMATICS / Applied; TEC004000 Technology &amp; Engineering / Automation; TEC009000 Technology &amp; Engineering / Engineering (General); TEC009060 Technology &amp; Engineering / Industrial Engineering</t>
  </si>
  <si>
    <t>Computational intelligence (CI) lies at the interface between engineering and computer science control engineering, where problems are solved using computer-assisted methods. Thus, it can be regarded as an indispensable basis for all artificial intelligence (AI) activities. This book collects surveys of most recent theoretical approaches focusing on fuzzy systems, neurocomputing, and nature inspired algorithms. It also presents surveys of up-to-date research and application with special focus on fuzzy systems as well as on applications in life sciences and neuronal computing.</t>
  </si>
  <si>
    <t>Dinesh C.S. Bisht, Noida, India. Mangey Ram, Dehradun, India.</t>
  </si>
  <si>
    <t>Mathematical Foundations of Data Science Using R</t>
  </si>
  <si>
    <t>Emmert-Streib, Frank / Moutari, Salissou / Dehmer, Matthias</t>
  </si>
  <si>
    <t xml:space="preserve"> BUS021000 BUSINESS &amp; ECONOMICS / Econometrics; BUS083000 BUSINESS &amp; ECONOMICS / Information Management; COM021030 COMPUTERS / Database Management / Data Mining; COM079000 COMPUTERS / Social Aspects / General</t>
  </si>
  <si>
    <t>The aim of the book is to help students become data scientists. Since this requires a series of courses over a considerable period of time, the book intends to accompany students from the beginning to an advanced understanding of the knowledge and skills that define a modern data scientist. The book presents a comprehensive overview of the mathematical foundations of the programming language R and of its applications to data science.</t>
  </si>
  <si>
    <t>Frank Emmert-Streib, Tampere, Finland Salissou Moutari, Belfast, UK Matthias Dehmer, Hall, Austria.</t>
  </si>
  <si>
    <t>The Golden Ticket</t>
  </si>
  <si>
    <t>P, NP, and the Search for the Impossible</t>
  </si>
  <si>
    <t>Fortnow, Lance</t>
  </si>
  <si>
    <t xml:space="preserve"> COM051300 COMPUTERS / Programming / Algorithms; MAT015000 MATHEMATICS / History &amp; Philosophy; MAT017000 MATHEMATICS / Linear &amp; Nonlinear Programming; MAT034000 MATHEMATICS / Mathematical Analysis; MAT042000 MATHEMATICS / Optimization</t>
  </si>
  <si>
    <t>The P-NP problem is the most important open problem in computer science, if not all of mathematics. Simply stated, it asks whether every problem whose solution can be quickly checked by computer can also be quickly solved by computer. The Golden Ticket provides a nontechnical introduction to P-NP, its rich history, and its algorithmic implications for everything we do with computers and beyond. Lance Fortnow traces the history and development of P-NP, giving examples from a variety of disciplines, including economics, physics, and biology. He explores problems that capture the full difficulty of the P-NP dilemma, from discovering the shortest route through all the rides at Disney World to finding large groups of friends on Facebook. The Golden Ticket explores what we truly can and cannot achieve computationally, describing the benefits and unexpected challenges of this compelling problem.</t>
  </si>
  <si>
    <t>In any case, it is excellent to have a nontechnical book about the P versus NP question. The Golden Ticket offers an inspiring introduction for nontechnical readers to what is surely the most important open problem in computer science.---Leslie Ann Goldberg, LMS NewsletterFortnow effectively initiates readers into the seductive mystery and importance of P and NP problems.Honorable Mention for the 2013 PROSE Award in Popular Science &amp;ampamp Mathematics, Association of American PublishersThe Golden Ticket does a good job of explaining a complex concept in terms that a secondary-school student will understand--a hard problem in its own right, even if not quite NP.This is a fabulous book for both educators and students at the secondary school level and above. It does not require any particular mathematical knowledge but, rather, the ability to think. Enjoy the world of abstract ideas as you experience an intriguing journey through mathematical thinking.---Gail Kaplan, Mathematics Teacher You will love this book. It's completely accessible and captures the thrill, potential, and heartbreak of an edgy mathematical problem in terms that nonmathematicians will appreciate. After readingThe Golden Ticket, I sort of hope P isn't NP after all. —Vint Cerf, Internet Pioneer Nobody explains the importance of the P-NP problem better than Fortnow. —William J. Cook, author of In Pursuit of the Traveling Salesman: Mathematics at the Limits of ComputationOne of Choice&amp;#39s Outstanding Academic Titles for 2013A great book. . . . [Lance Fortnow] has written precisely the book about P vs. NP that the interested layperson or IT professional wants and needs.---Scott Aaronson, Shtetl-Optimized blogThe definition of this problem is tricky and technical, but in The Golden Ticket, Lance Fortnow cleverly sidesteps the issue with a boiled-down version. P is the co</t>
  </si>
  <si>
    <t>Lance Fortnow is professor and chair of the School of Computer Science at Georgia Institute of Technology and the founder and coauthor of the Computational Complexity blog.</t>
  </si>
  <si>
    <t>Big Data in Medical Science and Healthcare Management</t>
  </si>
  <si>
    <t>Diagnosis, Therapy, Side Effects</t>
  </si>
  <si>
    <t>Langkafel, Peter</t>
  </si>
  <si>
    <t xml:space="preserve">   </t>
  </si>
  <si>
    <t xml:space="preserve"> COM021030 COMPUTERS / Database Management / Data Mining; COM053000 COMPUTERS / Security / General; HEA028000 HEALTH &amp; FITNESS / Health Care Issues; MED000000 MEDICAL / General</t>
  </si>
  <si>
    <t>Big Data is about the collection, storage, search, distribution, statistical analysis and visualization of large amounts of data. This is especially relevant in healthcare management, as the amount of digital information is growing exponentially and can only be handled with IT technologies. This book provides the new possibilities of networked data analysis and Big Data &amp;#8211 for and within medical science and healthcare management.</t>
  </si>
  <si>
    <t>Peter Langkafel (Ed.), Walldorf.</t>
  </si>
  <si>
    <t>Volume 1: Constraint Validation, Enumerations, Special Datatypes</t>
  </si>
  <si>
    <t>4770</t>
  </si>
  <si>
    <t xml:space="preserve"> BUS083000 BUSINESS &amp; ECONOMICS / Information Management; COM032000 COMPUTERS / Information Technology; COM034000 COMPUTERS / Interactive &amp; Multimedia; COM051000 COMPUTERS / Programming / General; TEC009000 Technology &amp; Engineering / Engineering (General); TEC061000 Technology &amp; Engineering / Mobile &amp; Wireless Communications</t>
  </si>
  <si>
    <t>Today, web applications are the most important type of software applications. This textbook shows how to design and implement them, using a model-based engineering approach that covers general information management concepts and techniques and the two most relevant technology platforms: JavaScript and Java. The book provides an in-depth tutorial for theory-underpinned and example-based learning by doing it yourself, supported by quiz questions and practice projects. Volume 1 provides an introduction to web technologies and model-based web application engineering, discussing the information management concepts of constraint-based data validation, enumerations and special datatypes. Volume 2 discusses the advanced information management concepts of associations and inheritance in class hierarchies. Web apps are designed using UML class diagrams and implemented with two technologies: JavaScript for front-end (and distributed NodeJS) apps, and Java (with JPA and JSF) for back-end apps. The six example apps discussed in the book can be run, and their source code downloaded, from the book`s website. Gerd Wagner is Professor of Internet Technology at Brandenburg University of Technology, Germany, and Adjunct Associate Professor at Old Dominion University, Norfolk, VA, USA. He works in the areas of web engineering and modeling and simulation. Mircea Diaconescu is a Software Architect and Technical Team Leader at Entri GmbH, Berlin. He enjoys to work with the newest web technologies and to build Web of Things projects. Java, JavaScript/NodeJS and C# are his favorite programming languages.</t>
  </si>
  <si>
    <t>Gerd Wagner, Mircea Diaconescu beide Cotbus</t>
  </si>
  <si>
    <t>Composite Data Structures and Modularization</t>
  </si>
  <si>
    <t>This book covers C-Programming focussing on its practical side. Volume 2 deals mainly with composite data structures and their composition. An extensive use of figures and examples help to give a clear description of concepts and help the reader to gain a systematic understanding of the programming language.</t>
  </si>
  <si>
    <t>Multi-variable Calculus</t>
  </si>
  <si>
    <t>Filipuk, Galina / Kozlowski, Andrzej</t>
  </si>
  <si>
    <t xml:space="preserve"> COM051000 COMPUTERS / Programming / General; COM077000 COMPUTERS / Mathematical &amp; Statistical Software; MAT003000 MATHEMATICS / Applied; MAT005000 MATHEMATICS / Calculus; MAT034000 MATHEMATICS / Mathematical Analysis; MAT041000 MATHEMATICS / Numerical Analysis</t>
  </si>
  <si>
    <t>The book will deal with functions of many variables: differentiation and integration, extrema with a number of digressions to related subjects such as differential equations and differential geometry of curves and surfaces. The background needed for understanding the examples and how to compute in Mathematica will also be discussed.</t>
  </si>
  <si>
    <t>Galina Filipuk and Andrzej Kozlowski, University of Warsaw, Poland.</t>
  </si>
  <si>
    <t>Unsolved!</t>
  </si>
  <si>
    <t>The History and Mystery of the World's Greatest Ciphers from Ancient Egypt to Online Secret Societies</t>
  </si>
  <si>
    <t>Bauer, Craig P.</t>
  </si>
  <si>
    <t xml:space="preserve"> COM014000 COMPUTERS / Computer Science; COM080000 COMPUTERS / History; COM083000 COMPUTERS / Security / Cryptography; MAT025000 MATHEMATICS / Recreations &amp; Games</t>
  </si>
  <si>
    <t>Watch Craig Bauer discuss the Zodiac Killer’s cipher on HISTORY’s new miniseries The Hunt for the Zodiac KillerIn 1953, a man was found dead from cyanide poisoning near the Philadelphia airport with a picture of a Nazi aircraft in his wallet. Taped to his abdomen was an enciphered message. In 1912, a book dealer named Wilfrid Voynich came into possession of an illuminated cipher manuscript once belonging to Emperor Rudolf II, who was obsessed with alchemy and the occult. Wartime codebreakers tried—and failed—to unlock the book's secrets, and it remains an enigma to this day. In this lively and entertaining book, Craig Bauer examines these and other vexing ciphers yet to be cracked. Some may reveal the identity of a spy or serial killer, provide the location of buried treasure, or expose a secret society—while others may be elaborate hoaxes.Unsolved! begins by explaining the basics of cryptology, and then explores the history behind an array of unsolved ciphers. It looks at ancient ciphers, ciphers created by artists and composers, ciphers left by killers and victims, Cold War ciphers, and many others. Some are infamous, like the ciphers in the Zodiac letters, while others were created purely as intellectual challenges by figures such as Nobel Prize–winning physicist Richard P. Feynman. Bauer lays out the evidence surrounding each cipher, describes the efforts of geniuses and eccentrics—in some cases both—to decipher it, and invites readers to try their hand at puzzles that have stymied so many others.Unsolved! takes readers from the ancient world to the digital age, providing an amazing tour of many of history's greatest unsolved ciphers.</t>
  </si>
  <si>
    <t xml:space="preserve"> In this intriguing casebook of hidden clues and secret messages, Craig Bauer is the perfect guide to cracking ciphers. —Adrienne Mayor, author of The Amazons: Lives and Legends of Warrior Women across the Ancient WorldBauer's lengthy book offers a panoply of ciphers ripe for the solving.---Brenda Jubin, Reading the Markets blog, Unsolved! spans a huge arc of time and space, from Julius Caesar's simple substitution cipher to composer Edward Elgar's 1897 Dorabella Cipher. . . . The book's combination of convincing logic and . . . speculation is a familiar mix to those of us interested in undeciphered writing.---Andrew Robinson, NatureTo my knowledge, Unsolved! is the first comprehensive treatise of unsolved cipher mysteries written in English. . . . Craig Bauer's Unsolved! is both an entertaining and an informative read. It, like his Secret History, is a major contribution to the crypto history literature and a must-read for everybody interested in codebreaking.---Klaus Schmeh, Cryptologia A great book and a major contribution. —Klaus Schmeh, author of Cryptography and Public Key Infrastructure on the InternetWith amazing thoroughness, wit and easy communication the author immerses the reader in the world of Cryptanalysis. Remember these are unsolved problems, and so each chapter is highly tantalizing as a series of brilliant minds each take a turn at tackling ciphers which in the end remain as enigmatic as their creators originally intended. . . .There is an almost conversational tone to the book in the way Bauer playfully interacts with the reader, in a way it's almost like he’s offering all the codebreakers out there the chance to collaborate, or at least take part in the debate.---Adventures in Historyland, [Unsolved!] is filled with fascinating stories. . . . The book discusses, in a story-telling, informative style, a variety</t>
  </si>
  <si>
    <t>Craig P. Bauer is professor of mathematics at York College of  Pennsylvania. He is editor in chief of the journal Cryptologia, has  served as a scholar in residence at the NSA's Center for Cryptologic History,  and is the author of Secret History: The Story of Cryptology. He lives  in York, Pennsylvania.</t>
  </si>
  <si>
    <t>The Silicon Jungle</t>
  </si>
  <si>
    <t>A Novel of Deception, Power, and Internet Intrigue</t>
  </si>
  <si>
    <t>Baluja, Shumeet</t>
  </si>
  <si>
    <t xml:space="preserve"> COM014000 COMPUTERS / Computer Science; COM021030 COMPUTERS / Database Management / Data Mining</t>
  </si>
  <si>
    <t>What happens when a naive intern is granted unfettered access to people's most private thoughts and actions? Stephen Thorpe lands a coveted internship at Ubatoo, an Internet empire that provides its users with popular online services, from a search engine and e-mail, to social networking. When Stephen’s boss asks him to work on a project with the American Coalition for Civil Liberties, Stephen innocently obliges, believing he is mining Ubatoo’s vast databases to protect people unfairly targeted in the name of national security. But nothing is as it seems. Suspicious individuals surface, doing all they can to access Ubatoo’s wealth of confidential information. This need not require technical wizardry—simply knowing how to manipulate a well-intentioned intern may be enough. The Silicon Jungle is a cautionary fictional tale of data mining’s promise and peril. Baluja raises ethical questions about contemporary technological innovations, and how minute details can be routinely pieced together into rich profiles that reveal our habits, goals, and secret desires—all ready to be exploited.</t>
  </si>
  <si>
    <t xml:space="preserve"> A cerebral, cautionary tale. Credible and scary. —Vint Cerf, Google Vice President and Chief Internet Evangelist and one of the  Fathers of the Internet [T]his cautionary tale is fascinating for its exploration of technology as a conduit for crime.---Michele Leber, Booklist Online This novel will open your eyes to issues of privacy on the internet and to the hazards of placing uncritical, blind trust in the people overseeing this vast enterprise. Baluja tells a story about something that could happen to any of us—if you're even modestly concerned about information privacy, this is an important book to read. —Roy Maxion, Carnegie Mellon UniversityIn the era of the ubiquitous web company, The Silicon Jungle provides ample food for thought.---Zena Iovino, New Scientist The Silicon Jungle expertly explores a major 'what if' that should interest anyone who has ever used a cell phone or Wi-Fi connection, or typed a keystroke on a computer connected to the internet. The story is intriguing, well researched, well written, and frighteningly probable. A delightfully entertaining and thought-provoking read for all. —Retired Senior Official, National Security Agency Clever and prophetic. The Silicon Jungle will be required reading from Silicon Valley to Washington, DC. —Marc Rotenberg, Electronic Privacy Information Center At last, computer science has its equivalent to Scott Turow. Shumeet Baluja not only tells a compelling story, but as an expert in data mining, he also knows his stuff. His story shows how powerful and far-reaching modern search technology can be, and hence, potentially dangerous if not properly controlled. A techno-thriller with a disturbing message. —Keith Devlin, author of The Unfinished Game: Pascal, Fermat, and the Seventeenth-Century Letter that Made the World Modern The Silicon Jungle is an engaging and welcome addition to the literature of</t>
  </si>
  <si>
    <t>Shumeet Baluja is a senior staff research scientist at Google and the inventor of over 100 patents in algorithms, data mining, privacy, and artificial intelligence.</t>
  </si>
  <si>
    <t>Lie Group Machine Learning</t>
  </si>
  <si>
    <t>Li, Fanzhang / Zhang, Li / Zhang, Zhao</t>
  </si>
  <si>
    <t xml:space="preserve"> COM004000 COMPUTERS / Intelligence (AI) &amp; Semantics; COM051300 COMPUTERS / Programming / Algorithms; MAT003000 MATHEMATICS / Applied; MAT014000 MATHEMATICS / Group Theory</t>
  </si>
  <si>
    <t>This book explains deep learning concepts and derives semi-supervised learning and nuclear learning frameworks based on cognition mechanism and Lie group theory. Lie group machine learning is a theoretical basis for brain intelligence, Neuromorphic learning (NL), advanced machine learning, and advanced artifi cial intelligence. The book further discusses algorithms and applications in tensor learning, spectrum estimation learning, Finsler geometry learning, Homology boundary learning, and prototype theory. With abundant case studies, this book can be used as a reference book for senior college students and graduate students as well as college teachers and scientific and technical personnel involved in computer science, artifi cial intelligence, machine learning, automation, mathematics, management science, cognitive science, financial management, and data analysis. In addition, this text can be used as the basis for teaching the principles of machine learning.   Li Fanzhang  is professor at the Soochow University, China. He is director of network security engineering laboratory in Jiangsu Province and is also the director of the Soochow Institute of industrial large data. He published more than 200 papers, 7 academic monographs, and 4 textbooks.  Zhang Li  is professor at the School of Computer Science and Technology of the Soochow University. She published more than 100 papers in journals and conferences, and holds 23 patents.  Zhang Zhao  is currently an associate professor at the School of Computer Science and Technology of the Soochow University. He has authored and co-authored more than 60 technical papers.</t>
  </si>
  <si>
    <t>Table of Content:Chapter 1 Introduction1.1 Introduction1.2 Basic concepts in Lie group machine learning1.3 Aaxiom and hypothesis1.4 Model1.5 Dynkin diagram and geometric algorithm1.6 Classifier designChapter 2 Covering learning in Lie group machine learning2.1 Algorithms and theories2.2 Single-connected covering learning algorithm2.3 Multiply-connected covering learning algorithm2.4 Applications of covering algorithm in molecular docking2.5 SummaryChapter 3 Deep learning and structure3.1 Introduction3.2 Deep learning3.3 Layer-by-layer learning algorithm3.4 Heuristic deep learning algorithm3.5 SummaryChapter 4 Lie group semi-supervised learning4.1 Introduction4.2 Semi-supervised learning model based on Lie group4.3 Semi-supervised learning algorithm based on linear Lie group4.4 Semi-supervised learning algorithm based on nonlinear Lie group4.5 SummaryChapter 5 Lie group nuclear Learning5.1 Matrix group learning and algorithm5.2 Gauss distribution in Lie group5.3 Calculation of mean value in Lie group5.4 Learning algorithm based on Lie group mean5.5 Nuclear learning and algorithm5.6 Applications and case studies5.7 SummaryChapter 6 Tensor learning6.1 Data reduction based on tensor6.2 Data reduction model based on tensor field6.3 Model and algorithm design based on tensor field6.4 SummaryChapter 7 Connection learning based on frame bundle7.1 Vertical spatial learning model based on frame bundle7.2 Vertical spatial connection learning model based on frame bundle7.3 Horizontal spatial learning model based on frame bundle7.4 Horizontal and vertical special algorithms based on frame bundle7.5 SummaryChapter 8 Spectrum estimation learning8.1 Concepts and definitions in spectral estimation8.2 Theoretical foundations8.3 Synchronous spectrum estimation learning algorithm8.4 Comparison</t>
  </si>
  <si>
    <t>Fanzhang Li, Soochow University, Suzhou, China</t>
  </si>
  <si>
    <t>Embedded Software for the IoT</t>
  </si>
  <si>
    <t>Elk, Klaus</t>
  </si>
  <si>
    <t xml:space="preserve"> COM020050 COMPUTERS / Data Transmission Systems / Broadband; COM032000 COMPUTERS / Information Technology; COM041000 COMPUTERS / Microprocessors; COM043000 COMPUTERS / Networking / General; COM051440 COMPUTERS / Software Development &amp; Engineering / Tools</t>
  </si>
  <si>
    <t>With a mixture of theory, examples, and well-integrated figures, Embedded Software for the IoT helps the reader understand the details in the technologies behind the devices used in the Internet of Things. It provides an overview of IoT, parameters of designing an embedded system, and good practice concerning code, version control and defect-tracking needed to build and maintain a connected embedded system.  After presenting a discussion on the history of the internet and the word wide web the book introduces modern CPUs and operating systems. The author then delves into an in-depth view of core IoT domains including:   Wired and wireless networking   Digital filters    Security in embedded and networked systems    Statistical Process Control for Industry 4.0  This book will benefit software developers moving into the embedded realm as well as developers already working with embedded systems.</t>
  </si>
  <si>
    <t>Introduction   1.1 The Tale of the Internet1.2 The Cloud1.3 Internet of Things1.4 IoT related terms    I The Basic System   2 How to select an OS?   2.1 No OS and strictly polling2.2 Co-routines2.3 Interrupts2.4 A small real-time kernel2.5 A non-preemptive Operating System2.6 Full OS2.7 Open Source, GNU licensing and Linux2.8 OS constructs2.9 Further Reading      3 Which CPU to use?   3.1 Overview3.2 CPU Core3.3 CPU Architecture3.4 Word-Size3.5 MMU – Memory Managed Unit3.6 RAM3.7 Cache3.8 EEPROM and Flash3.9 FPU – Floating Point Unit3.10 DSP3.11 Crypto-Engine3.12 Upgrade Path3.13 Second Sources3.14 Price3.15 Export Control3.16 RoHS-Compliance3.17 Evaluation Boards3.18 Tool-chain3.19 Benchmarking3.20 Power-Consumption3.21 JTAG Debugger3.22 Peripherals3.23 Make or Buy3.24 Further Reading    4 Software Architecture   4.1 Design for Performance4.2 The fear of the white paper4.3 Layers4.4 Not just API’s – more files4.5 Object Model (Containment Hierarchy)4.6 Case: CANOpen4.7 Message Passing4.8 Middleware4.9 Case: Architectural Reuse in LAN-XI4.10 Understanding C4.11 Further Reading    5 Debug Tools   5.1 Simulator5.2 ICE – In-Circuit-Emulator5.3 Background or JTAG debugger5.4 Target Stand-In5.5 Debugger5.6 strace5.7 Debugging without special tools5.8 Monitoring Messages5.9 Test Traffic    6 Code Maintenance   6.1 Poor Man’s Backup6.2 Version Control – and git6.3 Build and Virtualization6.4 Static Code Analysis6.5 Inspections6.6 Tracking Defects &amp;amp Features</t>
  </si>
  <si>
    <t>Klaus Elk, R&amp;ampD Manager of Instrumentation, Brüel &amp;amp Kjær Sound &amp;amp Vibration</t>
  </si>
  <si>
    <t>Knowledge Engineering for Modern Information Systems</t>
  </si>
  <si>
    <t>Methods, Models and Tools</t>
  </si>
  <si>
    <t>Kautish, Sandeep / Nanda, Saurav / Agrawal, Prateek / Madaan, Vishu / Gupta, Charu / Sharma, Anand</t>
  </si>
  <si>
    <t>This book presents an extensive collection of the recent findings and innovative research in the information system and knowledge engineering domain. Knowledge engineering is a field within artificial intelligence that develops in particular systems that use knowledge, rather than data, to solve many computing problems, that would usually require high levels of human expertise.</t>
  </si>
  <si>
    <t>S. Kautish, LBEF P. Agrawal, Univ. of Klagenfurt V. Madaan, LPU C. Gupta, Bhagwan Inst. of Techn. S. Nanda, Synopsys.</t>
  </si>
  <si>
    <t>Bored, Lonely, Angry, Stupid</t>
  </si>
  <si>
    <t>Changing Feelings about Technology, from the Telegraph to Twitter</t>
  </si>
  <si>
    <t>Fernandez, Luke / Matt, Susan J.</t>
  </si>
  <si>
    <t xml:space="preserve"> COM079000 COMPUTERS / Social Aspects / General; HIS036000 HISTORY / United States / General; HIS054000 HISTORY / Social History; PSY013000 PSYCHOLOGY / Emotions; TEC052000 Technology &amp; Engineering / Social Aspects</t>
  </si>
  <si>
    <t>Facebook makes us lonely. Selfies breed narcissism. On Twitter, hostility reigns. Pundits and psychologists warn that digital technologies substantially alter our emotional states. But Luke Fernandez and Susan Matt show that technology doesn’t just affect how we feel from moment to moment—it changes profoundly the underlying emotions themselves.</t>
  </si>
  <si>
    <t>CoverTitle PageCopyrightDedicationContentsIntroduction&amp;#0&amp;#0&amp;#0&amp;#0&amp;#0&amp;#0&amp;#0&amp;#0&amp;#0&amp;#0&amp;#0&amp;#0&amp;#0&amp;#0&amp;#0&amp;#0&amp;#0&amp;#0&amp;#01. From Vanity to Narcissism2. The Lonely Cloud3. The Flight from Boredom4. Pay Attention5. Awe6. Anger RisingConclusion&amp;#0&amp;#0&amp;#0&amp;#0&amp;#0&amp;#0&amp;#0&amp;#0&amp;#0&amp;#0&amp;#0&amp;#0&amp;#0&amp;#0&amp;#0&amp;#0&amp;#0Notes&amp;#0&amp;#0&amp;#0&amp;#0&amp;#0&amp;#0&amp;#0&amp;#0&amp;#0&amp;#0&amp;#0&amp;#0Acknowledgments&amp;#0&amp;#0&amp;#0&amp;#0&amp;#0&amp;#0&amp;#0&amp;#0&amp;#0&amp;#0&amp;#0&amp;#0&amp;#0&amp;#0&amp;#0&amp;#0&amp;#0&amp;#0&amp;#0&amp;#0&amp;#0&amp;#0ABDFI&lt;div class='ch-level-2' class='start-page-458' cl</t>
  </si>
  <si>
    <t>Online immersion can distort emotion…Marshalling archival sources and interviews, [Fernandez and Matt] trace how norms (say, around loneliness) have shifted with technological change. Broadcasting deregulation under President Ronald Reagan, for instance, made room for anger-inducing right-wing ‘talk radio.’ Yet, as they show, the digital world lifts even more limits, stimulating and affirming a range of negative emotions.-- Barbara Kiser NatureA scholarly attempt to track changes in social norms and in human emotions occasioned by advances in technology across a couple of centuries, but it concludes that our twenty-first-century situation is different from those earlier shifts both in the rate of change and in the problems introduced by cybertechnologies…Narcissus had to find a pool to gaze into we just pull out our phones.-- Gavin Francis New York Review of BooksThis is a thoughtfully nuanced take on the kind of ‘is technology killing us dead’ alarmist tracts that have proliferated as ‘smart’ devices have proliferated, an effect largely achieved by grounding the whole question deeper in history. The social reactions to the telegraph, the home radio, the television, and, crucially, a country-crossing modern highway system, all interestingly foreground many of the modern reactions to further inroads made into our private lives by technology on every side.-- Steve Donoghue Open Letters ReviewA valuable addition to the study of social behavior influenced by technologies. The authors have worked hard in aggregating thousands of small pieces of evidence scattered in diverse historical and modern sources to build an illuminating context in which we can begin to fathom our emotional states entangled with technologies.-- New York Journal of BooksWe take some things for granted today—that selfies make us narcissistic, that social media can make us lonely, and so on. This book adds much-needed h</t>
  </si>
  <si>
    <t>Luke Fernandez, Tech Outreach Center at Weber State University, USA Susan J. Matt, Weber State University, USA.</t>
  </si>
  <si>
    <t>Elementary Synchronous Programming</t>
  </si>
  <si>
    <t>in C++ and Java via algorithms</t>
  </si>
  <si>
    <t>Janfada, Ali S.</t>
  </si>
  <si>
    <t>Algorithms are the essence of programming. After their construction, they have to be translated to the codes of a specific programming language. There exists a maximum of ten basic algorithmic templates. This textbook aims to provide the reader with a more convenient and efficient method to create a program by translating algorithms, template by template with C++ and Java. This is the slogan of the book: You will be a professional programmer whenever you become a skilled algorithm designer.  This book attempts to gradually strengthen the readers’ ability to identify and analyze the mental commands which are issued and implemented in their brains for solving the problems in which mathematical computations are applied and try to design an algorithm based on their understanding and analyses. It then seeks to encourage the readers to develop their skills in algorithm-writing for computational problems and synchronously teach them to translate the algorithms into C++ and Java codes using the least necessary keywords.</t>
  </si>
  <si>
    <t>Dr. Ali S. Janfada, Urmia University, Iran</t>
  </si>
  <si>
    <t>Theory of Quantum Information with Memory</t>
  </si>
  <si>
    <t>Chang, Mou-Hsiung</t>
  </si>
  <si>
    <t xml:space="preserve"> COM031000 COMPUTERS / Information Theory; COM079000 COMPUTERS / Social Aspects / General; SCI040000 SCIENCE / Physics / Mathematical &amp; Computational; SCI057000 SCIENCE / Physics / Quantum Theory</t>
  </si>
  <si>
    <t>This book provides an up-to-date account of current research in quantum information theory, at the intersection of theoretical computer science, quantum physics, and mathematics. The book confronts many unprecedented theoretical challenges generated by infinite dimensionality and memory effects in quantum communication. The book will also equip readers with all the required mathematical tools to understand these essential questions.</t>
  </si>
  <si>
    <t>Mou-Hsiung Chang, University of Alabama in Huntsville and North Carolina State University, USA.</t>
  </si>
  <si>
    <t>The Cultural Logic of Computation</t>
  </si>
  <si>
    <t>Golumbia, David</t>
  </si>
  <si>
    <t xml:space="preserve"> COM000000 COMPUTERS / General; POL004000 POLITICAL SCIENCE / Civil Rights; POL033000 POLITICAL SCIENCE / Globalization</t>
  </si>
  <si>
    <t>In The Cultural Logic of Computation, David Golumbia, who worked as a software designer for more than ten years, argues that computers are cultural  all the way down  - that there is no part of the apparent technological transformation that is not shaped by historical and cultural processes, or that escapes existing cultural politics. The Cultural Logic of Computation provides a needed corrective to the uncritical enthusiasm for computers common today in many parts of our culture.</t>
  </si>
  <si>
    <t>Contents1. The Cultural Functions of ComputationPart I. Computationalism and Cognition2. Chomsky?s Computationalism3. Genealogies of Philosophical FunctionalismPart II. Computationalism and Language4. Linguistic Computationalism5. Computational Semantics, Digital TextualityPart III. Cultural Computationalism6. Computation, Globalization, and Cultural Striation7. Computationalism, Striation, and Cultural AuthorityPart IV. Computationalist Politics8. Computationalism and Political Individualism9. Computationalism and Political AuthorityEpilogue: Computers Without ComputationalismNotesReferencesAcknowledgments</t>
  </si>
  <si>
    <t>The Cultural Logic of Computation is a brilliant, audacious book. It might be described as a rollicking, East Coast version of Alan Liu's The Laws of Cool-- or one part Laws of Cool, one part Seeing Like a State, with more than a dash of Baudrillard and Virilio for brio. Golumbia's argument is that contemporary Western and Westernizing culture is deeply structured by forms of hierarchy and control that have their origins in the development and use of computers over the last 50 years. I look forward to pressing this book on friends and colleagues, starting with anyone who has ever recommended The World is Flat to me.-- Lisa Gitelman, author of Always Already New: Media, History, and the Data of CultureThe Cultural Logic of Computation is a fascinating and wise book. It takes us with great care through the history of the computational imagination and logic, from Hobbes and Leibniz to blogging and corporate practice. Its range includes the philosophy of computation, the ideology of the digital revolution, the important areas of children's education and education in general and glimpses of brilliant literary insight. Required reading for the responsible citizen.-- Gayatri Chakravorty SpivakGolumbia is no Luddite he readily admits that computers have brought a wide range of benefits to society. His chief purpose, though, is to demonstrate that these benefits come at the cost of accepting the technophilic ideology, and changing how we perceive our own essence as human beings.-- Rob Horning popmatters.comA work to be read as rawly new in the brute force with which it confronts the disavowed fatal flaw in a contemporary academic disciplinary formation: here, the intractably cultural First Worldism of digital media studies...[A] meticulously crafted polemic.-- Brian Lennon Electronic Book ReviewThis is a thought-provoking book, full of interestin</t>
  </si>
  <si>
    <t>Artificial Intelligence for Medicine</t>
  </si>
  <si>
    <t>People, Society, Pharmaceuticals, and Medical Materials</t>
  </si>
  <si>
    <t>Oshida, Yoshiki</t>
  </si>
  <si>
    <t xml:space="preserve"> COM004000 COMPUTERS / Intelligence (AI) &amp; Semantics; MED003040 MEDICAL / Allied Health Services / Medical Technology; SCI000000 SCIENCE / General; TEC021000 Technology &amp; Engineering / Materials Science / General; TEC027000 Technology &amp; Engineering / Nanotechnology &amp; MEMS</t>
  </si>
  <si>
    <t>The use of artificial intelligence (AI) in various fields is of major importance to improve the use of resourses and time. This book provides an analysis of how AI is used in both the medical field and beyond. Topics that will be covered are bioinformatics, biostatistics, dentistry, diagnosis and prognosis, smart materials, and drug discovery as they intersect with AI. Also, an outlook of the future of an AI-assisted society will be explored.</t>
  </si>
  <si>
    <t>Yoshiki Oshida, University of California San Francisco, School of Dentistry, California, USA</t>
  </si>
  <si>
    <t>Computational Intelligence for Machine Learning and Healthcare Informatics</t>
  </si>
  <si>
    <t>Srivastava, Rajshree / Kumar Mallick, Pradeep / Swarup Rautaray, Siddharth / Pandey, Manjusha</t>
  </si>
  <si>
    <t xml:space="preserve"> COM004000 COMPUTERS / Intelligence (AI) &amp; Semantics; COM016000 COMPUTERS / Computer Vision &amp; Pattern Recognition; COM032000 COMPUTERS / Information Technology; COM044000 COMPUTERS / Neural Networks; COM051300 COMPUTERS / Programming / Algorithms; COM079000 COMPUTERS / Social Aspects / General; COM082000 COMPUTERS / Bioinformatics</t>
  </si>
  <si>
    <t>This book presents a variety of techniques designed to enhance and empower multi-disciplinary and multi-institutional machine learning research in healthcare informatics. It is intended to provide a unique compendium of current and emerging machine learning paradigms for healthcare informatics, reflecting the diversity, complexity, and depth and breadth of this multi-disciplinary area.</t>
  </si>
  <si>
    <t>Rajshree Srivastava, Pradeep Kumar Mallick, Siddhartha Swarup Rautaray, Manjusha Pandey, India.</t>
  </si>
  <si>
    <t>Learning PowerShell</t>
  </si>
  <si>
    <t>Hassell, Jonathan</t>
  </si>
  <si>
    <t>Operating Systems</t>
  </si>
  <si>
    <t xml:space="preserve"> BUS083000 BUSINESS &amp; ECONOMICS / Information Management; COM032000 COMPUTERS / Information Technology; COM043000 COMPUTERS / Networking / General; COM046040 COMPUTERS / Operating Systems / Windows Desktop; COM051000 COMPUTERS / Programming / General; COM051380 COMPUTERS / Programming / Microsoft; COM088020 COMPUTERS / System Administration / Windows Administration</t>
  </si>
  <si>
    <t>This text teaches PowerShell--readers won't just look up commands one at a time. Readers will learn to add Exchange mailboxes to add new users to a network and to run the same command on ten domain controllers. Without any prior knowledge, this book covers every topic worth covering with a depth of explanation unparalleled by any book on the market.</t>
  </si>
  <si>
    <t>Table of Contents Chapter 1: Getting Started and Setting Up . . . . . . . . . . . . . . . . . . Chapter 2: The Basics of PowerShell Chapter 3: The PowerShell Pipeline Chapter 4: PowerShell Providers, Modules, and Snap-ins Chapter 5: Filtering and Limiting Chapter 6: Creating Simple Scripts Chapter 7: More Work with Objects Chapter 8: To the Many, To the Few - PowerShell Remoting Chapter 9: Useful PowerShell Tools Chapter 10: Using PowerShell to Manage Office 365 Chapter 11: Integrating PowerShell into Mixed Environments Chapter 12: Advanced Topics Chapter 13: Wrapping Up - Performing Five Common Administrative Tasks using Windows PowerShell Appendix A: The Complete Beginner`s Guide to Objects Appendix B: Quick Cheat Sheet of PowerShell Verbs . . . . . . . . .</t>
  </si>
  <si>
    <t>Jonathan Hassell, President 82 Ventures LLC, CA, USA</t>
  </si>
  <si>
    <t>The 5G Myth</t>
  </si>
  <si>
    <t>When Vision Decoupled from Reality</t>
  </si>
  <si>
    <t>Webb, William</t>
  </si>
  <si>
    <t>Information Technology</t>
  </si>
  <si>
    <t xml:space="preserve"> BUS070030 BUSINESS &amp; ECONOMICS / Industries / Computers &amp; Information Technology; COM020050 COMPUTERS / Data Transmission Systems / Broadband; COM020090 COMPUTERS / Data Transmission Systems / Wireless; TEC009000 Technology &amp; Engineering / Engineering (General)</t>
  </si>
  <si>
    <t>The 5G Myth explains why the vision of 5G, the next generation in mobile telephony, heralded as a huge advance in global connectivity, is flawed and sets out a better vision for a connected future. It explains why insufficient technological advances and inadequate profitability will be problems in the widespread implementation of 5G. The book advocates a focus on consistent connectivity everywhere rather than fast speeds in city centers.  William Webb looks back at the transitions through previous generations of mobile telephony and shows what simple extrapolations of trends would predict for 5G. He discusses whether the increases in speed and capacity promised by 5G are needed if the required technology is available whether a sound business case can be made for the deployment and asks why, given this, the industry appears so supportive of 5G. He then puts forth the argument in favor of consistent connectivity of around 10Mbits/s everywhere as a more compelling vision and shows how it can be delivered via a mix of 4G and Wi-Fi.   Subscribers to The Economist can access an article featuring this book at  https://www.economist.com/business/2019/08/24/vodafones-search-for-the-g-spot　</t>
  </si>
  <si>
    <t>William Webb, Director, Webb Search Consulting</t>
  </si>
  <si>
    <t>Nature-Inspired Optimization Algorithms</t>
  </si>
  <si>
    <t>Recent Advances in Natural Computing and Biomedical Applications</t>
  </si>
  <si>
    <t>Khamparia, Aditya / Khanna, Ashish / Nguyen, Nhu Gia / Le Nguyen, Bao</t>
  </si>
  <si>
    <t xml:space="preserve"> COM004000 COMPUTERS / Intelligence (AI) &amp; Semantics; COM016000 COMPUTERS / Computer Vision &amp; Pattern Recognition; COM032000 COMPUTERS / Information Technology; COM044000 COMPUTERS / Neural Networks; COM051300 COMPUTERS / Programming / Algorithms; COM079000 COMPUTERS / Social Aspects / General; TEC059000 Technology &amp; Engineering / Biomedical</t>
  </si>
  <si>
    <t>This book will focus on the involvement of data mining and intelligent computing methods for recent advances in Biomedical applications and algorithms of nature-inspired computing for Biomedical systems. The proposed meta heuristic or nature-inspired techniques should be an enhanced, hybrid, adaptive or improved version of basic algorithms in terms of performance and convergence metrics. In this exciting and emerging interdisciplinary area a wide range of theory and methodologies are being investigated and developed to tackle complex and challenging problems.  Today, analysis and processing of data is one of big focuses among researchers community and information society. Due to evolution and knowledge discovery of natural computing, related meta heuristic or bio-inspired algorithms have gained increasing popularity in the recent decade because of their significant potential to tackle computationally intractable optimization dilemma in medical, engineering, military, space and industry fields. The main reason behind the success rate of nature inspired algorithms is their capability to solve problems. The nature inspired optimization techniques provide adaptive computational tools for the complex optimization problems and diversified engineering applications.  Tentative Table of Contents/Topic Coverage:　  - Neural Computation  - Evolutionary Computing Methods  - Neuroscience driven AI Inspired Algorithms  - Biological System based algorithms  - Hybrid and Intelligent Computing Algorithms  - Application of Natural Computing  - Review and State of art analysis of Optimization algorithms  - Molecular and Quantum computing applications  - Swarm Intelligence  - Population based algorithm and other optimizations</t>
  </si>
  <si>
    <t>A. Khamparia, Lovely Professional Univ. A. Khanna, M. Agrasen Inst. of Techn., India N. Nhu, B. Nguyen, Duy Tan University, Vietnam.</t>
  </si>
  <si>
    <t>The Inverted Classroom Model</t>
  </si>
  <si>
    <t>The 3rd German ICM-Conference – Proceedings</t>
  </si>
  <si>
    <t xml:space="preserve">Handke, Jürgen / Großkurth, Eva-Marie </t>
  </si>
  <si>
    <t xml:space="preserve"> COM000000 COMPUTERS / General</t>
  </si>
  <si>
    <t>The Inverted Classroom Conference has become a familiar event at Marburg University.The focus of the 3rd German Inverted Classroom Conference held in 2014, to which this conference volume is dedicated, was not only a discussion of variants of the model but also, for the first time, the inclusion of long-term evaluations and aspects of student behavior.</t>
  </si>
  <si>
    <t>Eva-Marie Großkurth, Jürgen Handke, Phillips-Universität Marburg, Germany.</t>
  </si>
  <si>
    <t>Understanding Security Issues</t>
  </si>
  <si>
    <t>Donaldson, Scott / Williams, Chris / Siegel, Stanley</t>
  </si>
  <si>
    <t xml:space="preserve"> COM015000 COMPUTERS / Security / Viruses &amp; Malware; COM021030 COMPUTERS / Database Management / Data Mining; COM032000 COMPUTERS / Information Technology; COM043050 COMPUTERS / Security / Networking; COM060040 COMPUTERS / Security / Online Safety &amp; Privacy</t>
  </si>
  <si>
    <t>Your family, information, property, and business must be protected from cybercriminals in the office, at home, on travel, and in the cloud. Understanding Security Issues provides useful tips and practices for protecting yourself, all the time, everywhere and anywhere you go.</t>
  </si>
  <si>
    <t>FOREWORD &amp;#8211 1 page ABOUT THE AUTHORS &amp;#8211 1 page ACKNOWLEDGMENTS &amp;#8211 1 page INTRODUCTION &amp;#8211 2 pages What is this book about? Who should read this book? Why did the authors write this book? Organization of the book &amp;#12288 CHAPTERS Chapter 1&amp;#8212Security Awareness (~15 pages) This chapter presents why security awareness is essential for everyone. This chapter presents some fundamental concepts and terms used throughout the book. Chapter 2&amp;#8212Security Process (~15 pages) This chapter presents the security mind set of identifying assets, threats to those assets, asset vulnerabilities, protections, and risks resulting from protections. Chapter 3&amp;#8212Security in Your Life (~15 pages) This chapter presents how you apply the security process to common life scenarios , at work, while traveling, and at home. Chapter 4&amp;#8212Security Scenarios (~40 pages) This chapter presents how the Chapter 2 security process is applied to each scenario. Each scenario will walk through a number of common assets, and apply the security process to identify protections that should be applied. Yourself at Work Your Company or Organization Yourself on Travel Yourself Abroad Yourself at Home Chapter 5&amp;#8212Looking to the Future (~15 pages) This chapter</t>
  </si>
  <si>
    <t>Scott E. Donaldson, Johns Hopkins University, USA Chris K. Williams, Leidos, USA Stanley Siegel, Johns Hopkins University, USA</t>
  </si>
  <si>
    <t>Networking Vehicles to Everything</t>
  </si>
  <si>
    <t>Evolving Automotive Solutions</t>
  </si>
  <si>
    <t>Mueck, Markus / Karls, Ingolf</t>
  </si>
  <si>
    <t xml:space="preserve"> COM032000 COMPUTERS / Information Technology; COM043000 COMPUTERS / Networking / General; TEC004000 Technology &amp; Engineering / Automation; TEC009090 Technology &amp; Engineering / Automotive; TEC064000 Technology &amp; Engineering / Sensors</t>
  </si>
  <si>
    <t>Communication between vehicles and infrastructure will enable an entirely new way of managing traffic, reducing accidents, and increasing citizens' quality of life. This book provides a 360-degree overview of networking vehicle technology. Also covered: challenges, case considerations, current activities in standards, product implementation, and upcoming trends such as software reconfiguration, mmWave technology and advanced control theory tools.</t>
  </si>
  <si>
    <t>Chapter 1: Introduction  1   V2X objectives  6  V2X and D2D networking and connectivity  9  Technical challenges for V2X  10  Sensors  10  Computing  12  Networking  13  Society, ethics and politics  17  Outline  23  Chapter 2: Applications and Use Cases  27  Use cases up to 2005  29  Between 2005 and 2011  32  Use cases since 2011  38  Conclusions  50  Chapter 3: V2X Requirements, Standards, and Regulations  59  Requirements  61  Sensors  65  Communications  66  Dynamic high-definition maps  69  Over-the-air updates  71  In-vehicle Infotainment  71  V2X networking and connectivity standards  73  V2X networking and connectivity regulation  79  Conclusions  85  Chapter 4: Technologies  89  Sensing  91  Computing  96  Communications  99  Software  105  HAD maps  108  Functional safety  111  Conclusions  113  Chapter 5: V2X networking and connectivity  121  IEEE 802.11p-based DSRC and ITS-G5  121  LTE and 5G NR V2X  128  C-V2X Phase 1 where 3GPP works on LTE Vehicular Services  131  Vehicle-to-vehicle (V2V) Communications  137  Vehicle-to-pedestrian (V2P, P2V) Communications  138</t>
  </si>
  <si>
    <t>Dr. Markus Mueck, Spectrum Sharing, Intel Dr. Ingolf Karls, NGS program manager, Intel.</t>
  </si>
  <si>
    <t>Integration of CAD/CAPP/CAM</t>
  </si>
  <si>
    <t>Xue, Jianbin</t>
  </si>
  <si>
    <t xml:space="preserve"> BUS083000 BUSINESS &amp; ECONOMICS / Information Management; COM004000 COMPUTERS / Intelligence (AI) &amp; Semantics; COM007000 COMPUTERS / CAD-CAM; COM039000 COMPUTERS / Management Information Systems; COM051230 COMPUTERS / Software Development &amp; Engineering / General</t>
  </si>
  <si>
    <t>The book introduces the fundamentals and development of Computer aided design, Computer aided process planning, and Computer aided manufacturing. The integration of CAD/CAPP/CAM, product data management and Concurrent engineering and collaborative design etc. are also illustrated in detail, which make this book be an essential reference for graduate students, scientists and practitioner in the research fields of computer sciences and engineering.</t>
  </si>
  <si>
    <t>Jianbin Xue, College of Mechanical and Electrical Engineering Nanjing University of Aeronautics and Astronautics, China</t>
  </si>
  <si>
    <t>How the Internet Became Commercial</t>
  </si>
  <si>
    <t>Innovation, Privatization, and the Birth of a New Network</t>
  </si>
  <si>
    <t>Greenstein, Shane</t>
  </si>
  <si>
    <t>The Kauffman Foundation Series on Innovation and Entrepreneurship</t>
  </si>
  <si>
    <t>Computer Sciences in Industry</t>
  </si>
  <si>
    <t xml:space="preserve"> BUS000000 BUSINESS &amp; ECONOMICS / General; BUS023000 BUSINESS &amp; ECONOMICS / Economic History; BUS070030 BUSINESS &amp; ECONOMICS / Industries / Computers &amp; Information Technology; BUS070060 BUSINESS &amp; ECONOMICS / Industries / Media &amp; Communications; BUS079000 BUSINESS &amp; ECONOMICS / Government &amp; Business; COM060000 COMPUTERS / Internet / General</t>
  </si>
  <si>
    <t>In less than a decade, the Internet went from being a series of loosely connected networks used by universities and the military to the powerful commercial engine it is today. This book describes how many of the key innovations that made this possible came from entrepreneurs and iconoclasts who were outside the mainstream—and how the commercialization of the Internet was by no means a foregone conclusion at its outset.Shane Greenstein traces the evolution of the Internet from government ownership to privatization to the commercial Internet we know today. This is a story of innovation from the edges. Greenstein shows how mainstream service providers that had traditionally been leaders in the old-market economy became threatened by innovations from industry outsiders who saw economic opportunities where others didn't—and how these mainstream firms had no choice but to innovate themselves. New models were tried: some succeeded, some failed. Commercial markets turned innovations into valuable products and services as the Internet evolved in those markets. New business processes had to be created from scratch as a network originally intended for research and military defense had to deal with network interconnectivity, the needs of commercial users, and a host of challenges with implementing innovative new services.How the Internet Became Commercial demonstrates how, without any central authority, a unique and vibrant interplay between government and private industry transformed the Internet.</t>
  </si>
  <si>
    <t>This is the best book yet about the rise of the Internet.---David Warsh, Economic PrincipalsA welcome, well-conceived contribution to the history of technology.Essential reading for anyone who wants to understand the broader context in which the explosion of Internet-related innovation occurred.---Marc Levinson, Wall Street Journal In this important book, Greenstein draws on economics, business history, and the history of technology to tell a story of disruption on a grand scale. He shows how outsiders to the information and communications technology establishment brought the Internet from its techie origins to its current role as an economic growth engine. —Timothy Bresnahan, Stanford UniversityGreenstein is not simply telling a colorful and important story. His analysis systematically explores why innovation and commercialization of the Internet emerged and evolved as it did and why innovation from the edges thrived and was so important.---Jonathan David Aronson, Journal of Communication Greenstein has written one of the most important books available about how the Internet came into existence, commercialized, and became so important in American life. It will be the standard work on the subject for many years. It is also a great read. —James W. Cortada, author of The Essential Manager: How to Thrive in the Global Information Jungle The Internet has affected our lives profoundly over the past quarter-century. Yet far too often, its features are taken as given, without understanding the genesis of this critical innovation. Shane Greenstein's book lucidly illustrates the key decisions behind today's Internet, and offers lessons for innovation policy more generally. —Josh Lerner, Harvard Business School This book starts at the moment when most histories of the Internet end, providing a comprehensive and engaging explanation of how an academically oriented research network transf</t>
  </si>
  <si>
    <t>Shane Greenstein is the Martin Marshall Professor of Business Administration and codirector of the program on the economics of digitization at the National Bureau of Economic Research. His books include Diamonds Are Forever, Computers Are Not and Standards and Public Policy.</t>
  </si>
  <si>
    <t>Artificial Intelligence for Signal Processing and Wireless Communication</t>
  </si>
  <si>
    <t>Sharma, Abhinav / Jain, Arpit / Kumar Arya, Ashwini / Ram, Mangey</t>
  </si>
  <si>
    <t xml:space="preserve"> COM004000 COMPUTERS / Intelligence (AI) &amp; Semantics; COM016000 COMPUTERS / Computer Vision &amp; Pattern Recognition; COM032000 COMPUTERS / Information Technology; COM044000 COMPUTERS / Neural Networks; COM051300 COMPUTERS / Programming / Algorithms; TEC009000 Technology &amp; Engineering / Engineering (General); TEC037000 Technology &amp; Engineering / Robotics; TEC067000 Technology &amp; Engineering / Signals &amp; Signal Processing</t>
  </si>
  <si>
    <t>This book focuses on artificial intelligence in the field of digital signal processing and wireless communication. The implementation of machine learning and deep learning in audio, image, and video processing is presented, while adaptive signal processing and biomedical signal processing are also explored through DL algorithms, as well as 5G and green communication. Finally, metaheuristic algorithms of related mathematical problems are explored.</t>
  </si>
  <si>
    <t>A. Sharma, A. Jain, Univ. of Petroleum, Bidholi, India A. K. Arya, Kyung Hee Univ., S.Korea M. Ram, Graphic Era Univ., India.</t>
  </si>
  <si>
    <t>Structure and Evolution</t>
  </si>
  <si>
    <t>Fang, Binxing / Jia, Yan</t>
  </si>
  <si>
    <t>Online Social Network Analysis</t>
  </si>
  <si>
    <t>Volume 1</t>
  </si>
  <si>
    <t xml:space="preserve"> COM004000 COMPUTERS / Intelligence (AI) &amp; Semantics; COM021030 COMPUTERS / Database Management / Data Mining; COM034000 COMPUTERS / Interactive &amp; Multimedia; COM043000 COMPUTERS / Networking / General; COM051300 COMPUTERS / Programming / Algorithms; COM060140 COMPUTERS / Web / Social Media; COM070000 COMPUTERS / User Interfaces; COM071000 COMPUTERS / Digital Media / Video &amp; Animation; COM079010 COMPUTERS / Social Aspects / Human-Computer Interaction</t>
  </si>
  <si>
    <t>The three volume set provides a systematic overview of theories and technique on social network analysis. Volume 1 of the set mainly focuses on the structure characteristics, the modeling, and the evolution mechanism of social network analysis. Techniques and approaches for virtual community detection are discussed in detail as well. It is an essential reference for scientist and professionals in computer science.</t>
  </si>
  <si>
    <t>Scientists and professionals in computer science.</t>
  </si>
  <si>
    <t>Binxing Fang, Chinese Academy of Engineering, Beijing, China Yan Jia, National University of Defense Technology, Hunan Province, China</t>
  </si>
  <si>
    <t>Noise Filtering for Big Data Analytics</t>
  </si>
  <si>
    <t>Bhattacharyya, Souvik / Ghosh, Koushik</t>
  </si>
  <si>
    <t>12</t>
  </si>
  <si>
    <t xml:space="preserve"> COM004000 COMPUTERS / Intelligence (AI) &amp; Semantics; COM016000 COMPUTERS / Computer Vision &amp; Pattern Recognition; COM032000 COMPUTERS / Information Technology; COM044000 COMPUTERS / Neural Networks; COM051300 COMPUTERS / Programming / Algorithms; MAT003000 MATHEMATICS / Applied; MAT041000 MATHEMATICS / Numerical Analysis; TEC009000 Technology &amp; Engineering / Engineering (General)</t>
  </si>
  <si>
    <t>This book explains how to perform data de-noising, in large scale, with a satisfactory level of accuracy. Three main issues are considered. Firstly, how to eliminate the error propagation from one stage to next stages while developing a filtered model. Secondly, how to maintain the positional importance of data whilst purifying it. Finally, preservation of memory in the data is crucial to extract smart data from noisy big data. If, after the application of any form of smoothing or filtering, the memory of the corresponding data changes heavily, then the final data may lose some important information. This may lead to wrong or erroneous conclusions. But, when anticipating any loss of information due to smoothing or filtering, one cannot avoid the process of denoising as on the other hand any kind of analysis of big data in the presence of noise can be misleading. So, the entire process demands very careful execution with efficient and smart models in order to effectively deal with it.</t>
  </si>
  <si>
    <t>Souvik Bhattacharyya, Koushik Ghosh, University of Burdwan,West Bengal, India.</t>
  </si>
  <si>
    <t>A Hacker Manifesto</t>
  </si>
  <si>
    <t>Wark, McKenzie</t>
  </si>
  <si>
    <t xml:space="preserve"> COM060000 COMPUTERS / Internet / General; LAW050000 LAW / Intellectual Property / General; PHI019000 PHILOSOPHY / Political</t>
  </si>
  <si>
    <t>Drawing on Debord and Deleuze, this book offers a systematic restatement of Marxist thought for the age of cyberspace and globalization. In the widespread revolt against commodified information, Wark sees a utopian promise, beyond property, and a new progressive class, the hacker class, who voice shared interest in a new information commons.</t>
  </si>
  <si>
    <t>ContentsABSTRACTIONCLASSEDUCATIONHACKINGHISTORYINFORMATIONNATUREPRODUCTIONPROPERTYREPRESENTATIONREVOLTSTATESUBJECTSURPLUSVECTORWORLDWRITINGS</t>
  </si>
  <si>
    <t>What Ken Wark's book does is take us deep into the philosophy of hacking: it gives us a new way of seeing those irreverent folks who play for keeps with digital culture. Think of his book as a lexicon that says  play with digital culture like you would play with DNA--carefully.  It's not every day that you get a book that takes you deep into the realm of practical analysis of the ways that we abstract thought and action in search for more kicks on-line, and for almost all aspects of control in digital culture from the top down  Hacker Manifesto  says--this is about exploration, this is about freedom. Inside out, upside down, information always wants to be free, and this is the book that shows us why.-- Paul D. Miller a.k.a. Dj Spooky that Subliminal Kid author of Rhythm ScienceOurs is once again an age of manifestos. Wark's book challenges the new regime of property relations with all the epigrammatic vitality, conceptual innovation, and revolutionary enthusiasm of the great manifestos.-- Michael Hardt, co-author of EmpireA Hacker Manifesto is a highly original and provocative book. At a moment in history where we are starved of new political ideas and directions, the clarity with which Wark identifies a new political class is persuasive, and his ability to articulate their interests is remarkable.-- Marcus Boon, author of The Road of ExcessMcKenzie Wark's A Hacker Manifesto might also be called, without too much violence to its argument, The Communist Manifesto 2.0. In essence, it's an attempt to update the core of Marxist theory for that relatively novel set of historical circumstances known as the information age.-- Julian Dibbell, author of Play Money: Diary of a Dubious Proposition[Wark's] ambitious A Hacker Manifesto Googles for signs of hope in this cyber-global-corporate-brute world of ours, and he fixes on the hackers, mac</t>
  </si>
  <si>
    <t>Deep Learning for Personalized Healthcare Services</t>
  </si>
  <si>
    <t>Jain, Vishal / Hedayati, Hadi / Krit, Salahddine / Deperlioglu, Omer / Chatterjee, Jyotir Moy</t>
  </si>
  <si>
    <t>Computer Sciences in Medicine and Life Sciences</t>
  </si>
  <si>
    <t xml:space="preserve"> COM004000 COMPUTERS / Intelligence (AI) &amp; Semantics; COM016000 COMPUTERS / Computer Vision &amp; Pattern Recognition; COM032000 COMPUTERS / Information Technology; COM044000 COMPUTERS / Neural Networks; COM051300 COMPUTERS / Programming / Algorithms; COM079000 COMPUTERS / Social Aspects / General; SOC002000 SOCIAL SCIENCE / Anthropology / General; TEC037000 Technology &amp; Engineering / Robotics</t>
  </si>
  <si>
    <t>This book uncovers the stakes and possibilities involved in realising personalised healthcare services through efficient and effective deep learning algorithms, enabling the healthcare industry to develop meaningful and cost-effective services. This requires effective understanding, application and amalgamation of deep learning with several other computing technologies, such as machine learning, data mining, and natural language processing.</t>
  </si>
  <si>
    <t>V. Jain, Bvicam New Delhi J. M. Chatterjee, LBEF H. Hedayati, Kabul Univ., S. Krit, Zohr Univ. O. Deperlioglu, Kocatepe Univ.</t>
  </si>
  <si>
    <t>Software Source Code</t>
  </si>
  <si>
    <t>Statistical Modeling</t>
  </si>
  <si>
    <t>Bhattacharyya, Siddhartha / Rao Althar, Raghavendra / Samanta, Debabrata / Konar, Debanjan</t>
  </si>
  <si>
    <t xml:space="preserve"> COM021030 COMPUTERS / Database Management / Data Mining; COM031000 COMPUTERS / Information Theory; COM051000 COMPUTERS / Programming / General; COM051230 COMPUTERS / Software Development &amp; Engineering / General</t>
  </si>
  <si>
    <t>This book will focus on utilizing statistical modelling of the software source code, in order to resolve issues associated with the software development processes. Writing and maintaining software source code is a costly business software developers need to constantly rely on large existing code bases. Statistical modelling identifies the patterns in software artifacts and utilize them for predicting the possible issues.</t>
  </si>
  <si>
    <t>R.Rao, First American India D.Samanta, S.Bhattacharyya, Christ Univ., Bangalore D.Konar, Sikkim Manipal Inst. of Technology, India.</t>
  </si>
  <si>
    <t>Artificial Intelligence of Things in Smart Environments</t>
  </si>
  <si>
    <t>Applications in Transportation and Logistics</t>
  </si>
  <si>
    <t>Ouaissa, Mariyam / Boulouard, Zakaria / Ouaissa, Mariya / Maleh, Yassine</t>
  </si>
  <si>
    <t>141</t>
  </si>
  <si>
    <t xml:space="preserve"> COM004000 COMPUTERS / Intelligence (AI) &amp; Semantics; COM016000 COMPUTERS / Computer Vision &amp; Pattern Recognition; COM032000 COMPUTERS / Information Technology; COM044000 COMPUTERS / Neural Networks; COM051300 COMPUTERS / Programming / Algorithms; MAT003000 MATHEMATICS / Applied; TEC009000 Technology &amp; Engineering / Engineering (General); TEC009090 Technology &amp; Engineering / Automotive</t>
  </si>
  <si>
    <t>This book focuses on the use of AI/ML-based techniques to solve issues related to IoT-based environments, as well as their applications. It addresses, among others, signal detection, channel modeling, resource optimization, routing protocol design, transport layer optimization, user/application behavior prediction, software-defined networking, congestion control, communication network optimization, security, and anomaly detection.</t>
  </si>
  <si>
    <t>M. Ouaissa, M. Ouaissa, University Meknes, Marocco Z. Boulouard, Hassan II University, Marocco Y. Maleh, Slimane University, Morocco.</t>
  </si>
  <si>
    <t>Artificial Intelligence and Internet of Things for Renewable Energy Systems</t>
  </si>
  <si>
    <t>Priyadarshi, Neeraj / Padmanaban, Sanjeevikumar / Hiran, Kamal Kant / Holm-Nielson, Jens Bo / Bansal, Ramesh C.</t>
  </si>
  <si>
    <t xml:space="preserve"> COM004000 COMPUTERS / Intelligence (AI) &amp; Semantics; COM016000 COMPUTERS / Computer Vision &amp; Pattern Recognition; COM032000 COMPUTERS / Information Technology; COM044000 COMPUTERS / Neural Networks; COM051300 COMPUTERS / Programming / Algorithms; SCI024000 SCIENCE / Energy; TEC037000 Technology &amp; Engineering / Robotics; TEC064000 Technology &amp; Engineering / Sensors</t>
  </si>
  <si>
    <t>This book explains the application of Artificial Intelligence and Internet of Things on green energy systems. The design of smart grids and intelligent networks enhances energy efficiency, while the collection of environmental data through sensors and their prediction through machine learning models improve the reliability of green energy systems.</t>
  </si>
  <si>
    <t>N.Priyadarshi, S.Padmanaban, J.B. Holm-Nielson, Aalborg University, Denmark K.K.Hiran, Udaipur University, India.</t>
  </si>
  <si>
    <t>Alan Turing's Systems of Logic</t>
  </si>
  <si>
    <t>The Princeton Thesis</t>
  </si>
  <si>
    <t>Appel, Andrew W.</t>
  </si>
  <si>
    <t xml:space="preserve"> COM014000 COMPUTERS / Computer Science; MAT015000 MATHEMATICS / History &amp; Philosophy; MAT018000 MATHEMATICS / Logic</t>
  </si>
  <si>
    <t>A facsimile edition of Alan Turing's influential Princeton thesisBetween inventing the concept of a universal computer in 1936 and breaking the German Enigma code during World War II, Alan Turing (1912–1954), the British founder of computer science and artificial intelligence, came to Princeton University to study mathematical logic. Some of the greatest logicians in the world—including Alonzo Church, Kurt Gödel, John von Neumann, and Stephen Kleene—were at Princeton in the 1930s, and they were working on ideas that would lay the groundwork for what would become known as computer science. This book presents a facsimile of the original typescript of Turing's fascinating and influential 1938 Princeton PhD thesis, one of the key documents in the history of mathematics and computer science. The book also features essays by Andrew Appel and Solomon Feferman that explain the still-unfolding significance of the ideas Turing developed at Princeton.A work of philosophy as well as mathematics, Turing's thesis envisions a practical goal—a logical system to formalize mathematical proofs so they can be checked mechanically. If every step of a theorem could be verified mechanically, the burden on intuition would be limited to the axioms. Turing's point, as Appel writes, is that  mathematical reasoning can be done, and should be done, in mechanizable formal logic.  Turing's vision of  constructive systems of logic for practical use  has become reality: in the twenty-first century, automated  formal methods  are now routine.Presented here in its original form, this fascinating thesis is one of the key documents in the history of mathematics and computer science.</t>
  </si>
  <si>
    <t xml:space="preserve"> For me, this is the most interesting of Alan Turing's writings, and it is a real delight to see a facsimile of the original typescript here. The work is packed with ideas that have turned out to be significant for all sorts of current research areas in computer science and mathematics. —Barry Cooper, University of Leeds This book is not for the faint hearted, as with the great masters of painting it will insist that some thought goes into appreciating it. . . . I love the book as a book. It is a collectors item and after all what better pursuit can one have than collecting books! ---Patrick Fogarty, Mathematics Today This book presents the story of Turing's work at Princeton University and includes a facsimile of his doctoral dissertation, 'Systems of Logic Based on Ordinals,' which he completed in 1936. The author includes a detailed history of Turing's work in computer science and the attempts to ground the field in formal logic. </t>
  </si>
  <si>
    <t>Andrew W. Appel is the Eugene Higgins Professor and Chairman of the Department of Computer Science at Princeton University.</t>
  </si>
  <si>
    <t>Data structures based on linear relations</t>
  </si>
  <si>
    <t>Zhou, Xingni / Ren, Zhiyuan / Ma, Yanzhuo / Fan, Kai / Ji, Xiang</t>
  </si>
  <si>
    <t>.</t>
  </si>
  <si>
    <t xml:space="preserve"> COM004000 COMPUTERS / Intelligence (AI) &amp; Semantics; COM016000 COMPUTERS / Computer Vision &amp; Pattern Recognition; COM018000 COMPUTERS / Data Processing; COM021030 COMPUTERS / Database Management / Data Mining; COM051300 COMPUTERS / Programming / Algorithms</t>
  </si>
  <si>
    <t>Data structures is a key course for computer science and related majors. This book presents a variety of practical or engineering cases and derives abstract concepts from concrete problems. Besides basic concepts and analysis methods, it introduces basic data types such as sequential list, tree as well as graph. This book can be used as an undergraduate textbook, as a training textbook or a self-study textbook for engineers.</t>
  </si>
  <si>
    <t>Xingni Zhou, Xidian University, China.  Ren Zhiyuan, Xidian University,China.   Ma Yanzhuo, Xidian University, China.</t>
  </si>
  <si>
    <t>The Success of Open Source</t>
  </si>
  <si>
    <t>Weber, Steven</t>
  </si>
  <si>
    <t xml:space="preserve"> BUS019000 BUSINESS &amp; ECONOMICS / Decision-Making &amp; Problem Solving; BUS078000 BUSINESS &amp; ECONOMICS / Distribution; BUS083000 BUSINESS &amp; ECONOMICS / Information Management; COM051390 COMPUTERS / Programming / Open Source; POL023000 POLITICAL SCIENCE / Political Economy</t>
  </si>
  <si>
    <t>Weber argues that ensuring free distribution of code among computer programmers can create a more effective process for developing intellectual products. He suggests that the success of open source is not a freakish exception to economic principles and explains the political and economic dynamics of this critical market development.</t>
  </si>
  <si>
    <t>Preface1  Property and the Problem of Software2  The Early History of Open Source3  What Is Open Source and How Does It Work?4  A Maturing Model of Production5  Explaining Open Source: Microfoundations6  Explaining Open Source: Macro-Organization7  Business Models and the Law8  The Code That Changed the World?Notes Index</t>
  </si>
  <si>
    <t>A valuable new account of the [open-source software] movement.-- Edward Rothstein New York TimesWeber’s ideas are timely and informative for anyone who wants to explain or advocate Open Source… The Success of Open Source…gives a readable, thought-provoking, and occasionally funny account of what Open Source is and means, making it an extremely valuable resource for those who want to engage and discuss these issues on an intellectual level.-- Joshua Daniel Franklin SlashdotIn the world of open-source software, true believers can be a fervent bunch. Linux, for example, may act as a credo as well as an operating system. But there is much substance beyond zealotry, says Steven Weber, the author of The Success of Open Source… An open-source operating system offers its source code up to be played with, extended, debugged, and otherwise tweaked in an orgy of user collaboration. The author traces the roots of that ethos and process in the early years of computers… He also analyzes the interface between open source and the worlds of business and law, as well as wider issues in the clash between hierarchical structures and networks, a subject with relevance beyond the software industry to the war on terrorism.-- Nina C. Ayoub Chronicle of Higher EducationWhile much in Weber’s account will be familiar to anyone concerned with this debate, his book should make this extraordinary phenomenon understandable to a much wider audience… [The Success of Open Source] deserve[s] the careful attention of a wide audience, including, especially, governments.-- Lawrence Lessig London Review of BooksWeber sees the central issues raised by [open source software] as property, motivation, organisation and governance. He uses a study of the open source movement to illuminate the motivation of programmers and the way [open source software] projects are co-ordinated and governed, and to ask if ther</t>
  </si>
  <si>
    <t>Intensional First-Order Logic</t>
  </si>
  <si>
    <t>From AI to New SQL Big Data</t>
  </si>
  <si>
    <t>Majkic, Zoran</t>
  </si>
  <si>
    <t xml:space="preserve"> COM004000 COMPUTERS / Intelligence (AI) &amp; Semantics; COM021030 COMPUTERS / Database Management / Data Mining; COM031000 COMPUTERS / Information Theory; COM032000 COMPUTERS / Information Technology</t>
  </si>
  <si>
    <t>This book introduces the properties of conservative extensions of First Order Logic to new Intensional First Order Logic. This extension allows for intensional semantics to be used for concepts, thus affording new and more intelligent IT systems. Insofar as it is conservative, it preserves software applications and constitutes a fundamental advance relative to the current database and P2P systems and Semantic Web applications.</t>
  </si>
  <si>
    <t>Zoran Majkic, International Society for Research in Science and Technology, Tallahassee, Florida, USA.</t>
  </si>
  <si>
    <t>Shock Tubes</t>
  </si>
  <si>
    <t>Proceedings of the Seventh International Shock Tube Symposium held at University of Toronto, Toronto, Canada 23-25 June 1969</t>
  </si>
  <si>
    <t>Glass, Irving Israel</t>
  </si>
  <si>
    <t>Heritage</t>
  </si>
  <si>
    <t>University of Toronto Press</t>
  </si>
  <si>
    <t xml:space="preserve"> EDU000000 EDUCATION / General; EDU012000 EDUCATION / Experimental Methods; EDU039000 EDUCATION / Computers &amp; Technology</t>
  </si>
  <si>
    <t>This volume contains the proceedings of a symposium held at the University of Toronto in June 1969. The symposium consisted of six sessions each containing an invited paper, followed by six contributed papers reporting on recent, relevant research and development. The topics are: a review of research problems in basic shock tube flows and the possibilities for the shock tube in the future driving techniques explosive drivers theoretical and experimental research in electromagnetic shock tubes chemical kinetics and spectroscopy and a review of shock tube diagnostics, instrumentation and fundamental data as well as the measurement of physical quantities.</t>
  </si>
  <si>
    <t>GlassIrving Israel: Irvine Israel Glass (1918-1994) was a professor at the University of Toronto Institute for Aerospace Studies.</t>
  </si>
  <si>
    <t>The Virtual Weapon and International Order</t>
  </si>
  <si>
    <t>Kello, Lucas</t>
  </si>
  <si>
    <t xml:space="preserve"> COM060040 COMPUTERS / Security / Online Safety &amp; Privacy; POL012000 POLITICAL SCIENCE / Security (National &amp; International); POL036000 POLITICAL SCIENCE / Intelligence &amp; Espionage</t>
  </si>
  <si>
    <t>An urgently needed examination of the current cyber revolution that draws on case studies to develop conceptual frameworks for understanding its effects on international order The cyber revolution is the revolution of our time. The rapid expansion of cyberspace brings both promise and peril. It promotes new modes of political interaction, but it also disrupts interstate dealings and empowers non-state actors who may instigate diplomatic and military crises. Despite significant experience with cyber phenomena, the conceptual apparatus to analyze, understand, and address their effects on international order remains primitive. Here, Lucas Kello adapts and applies international relations theory to create new ways of thinking about cyber strategy. Kello draws on a broad range of case studies, including the Estonian crisis, the Olympic Games operation against Iran, and the cyber attack against Sony Pictures. Synthesizing qualitative data from government documents, forensic reports of major incidents and interviews with senior officials from around the globe, this important work establishes new conceptual benchmarks to help security experts adapt strategy and policy to the unprecedented challenges of our times.</t>
  </si>
  <si>
    <t>Lucas Kello is senior lecturer in international relations at Oxford University, where he also serves as director of the Centre for Technology and Global Affairs.</t>
  </si>
  <si>
    <t>Vagueness in the Exact Sciences</t>
  </si>
  <si>
    <t>Impacts in Mathematics, Physics, Chemistry, Biology, Medicine, Engineering and Computing</t>
  </si>
  <si>
    <t>Syropoulos, Apostolos / Papadopoulos, Basil K.</t>
  </si>
  <si>
    <t>Computer Sciences in Natural Sciences</t>
  </si>
  <si>
    <t xml:space="preserve"> MAT003000 MATHEMATICS / Applied; MAT015000 MATHEMATICS / History &amp; Philosophy; SCI000000 SCIENCE / General</t>
  </si>
  <si>
    <t>The book starts with the assumption that vagueness is a fundamental property of this world. From a philosophical account of vagueness via the presentation of alternative mathematics of vagueness, the subsequent chapters explore how vagueness manifests itself in the various exact sciences: physics, chemistry, biology, medicine, computer science, and engineering.</t>
  </si>
  <si>
    <t>Apostolos Syropoulos, Xanthi, Greece Basil K. Papadopoulos, Democritus University of Thrace, Section of Mathematics, Xanthi, Greece.</t>
  </si>
  <si>
    <t>Data structures based on non-linear relations and data processing methods</t>
  </si>
  <si>
    <t>Zhou, Xingni / Ren, Zhiyuan / Ma, Yanzhuo</t>
  </si>
  <si>
    <t>The systematic description starts with basic theory and applications of different kinds of data structures, including storage structures and models. It also explores on data processing methods such as sorting, index and search technologies. Due to its numerous exercises the book is a helpful reference for graduate students, lecturers.</t>
  </si>
  <si>
    <t>Humans Need Not Apply</t>
  </si>
  <si>
    <t>A Guide to Wealth and Work in the Age of Artificial Intelligence</t>
  </si>
  <si>
    <t>Kaplan, Jerry</t>
  </si>
  <si>
    <t xml:space="preserve"> BUS070030 BUSINESS &amp; ECONOMICS / Industries / Computers &amp; Information Technology; BUS070060 BUSINESS &amp; ECONOMICS / Industries / Media &amp; Communications; COM004000 COMPUTERS / Intelligence (AI) &amp; Semantics</t>
  </si>
  <si>
    <t>An insightful, engaging tour by a noted Silicon Valley insider of how accelerating developments in Artificial Intelligence will transform the way we live and workSelected as one of the 10 best science and technology books of 2015 by The Economist &amp;#160 After billions of dollars and fifty years of effort, researchers are finally cracking the code on artificial intelligence. As society stands on the cusp of unprecedented change, Jerry Kaplan unpacks the latest advances in robotics, machine learning, and perception powering systems that rival or exceed human capabilities. Driverless cars, robotic helpers, and intelligent agents that promote our interests have the potential to usher in a new age of affluence and leisure &amp;mdash but as Kaplan warns, the transition may be protracted and brutal unless we address the two great scourges of the modern developed world: volatile labor markets and income inequality. He proposes innovative, free-market adjustments to our economic system and social policies to avoid an extended period of social turmoil. His timely and accessible analysis of the promise and perils of artificial intelligence is a must-read for business leaders and policy makers on both sides of the aisle.</t>
  </si>
  <si>
    <t>Jerry Kaplan is currently a fellow at the Center for Legal Informatics at Stanford University and teaches ethics and impact of artificial intelligence in the Computer Science Department.</t>
  </si>
  <si>
    <t>The Computer-Animated Film</t>
  </si>
  <si>
    <t>Industry, Style and Genre</t>
  </si>
  <si>
    <t>Holliday, Christopher</t>
  </si>
  <si>
    <t>Edinburgh University Press</t>
  </si>
  <si>
    <t xml:space="preserve"> COM071000 COMPUTERS / Digital Media / Video &amp; Animation; PER004010 PERFORMING ARTS / Film &amp; Video / Direction &amp; Production; PER004030 PERFORMING ARTS / Film &amp; Video / History &amp; Criticism; PER004040 PERFORMING ARTS / Film &amp; Video / Reference</t>
  </si>
  <si>
    <t>Re-frames the computer-animated film as a new genre of contemporary cinemaWidely credited for the revival of feature-length animated filmmaking within contemporary Hollywood, computer-animated films are today produced within a variety of national contexts and traditions. Covering thirty years of computer-animated film history, and analysing over 200 different examples, The Computer-Animated Film: Industry, Style and Genre persuasively argues that this body of work constitutes a unique genre of mainstream cinema. Informed by wider technological discourses and the status of animation as an industrial art form, the book not only theorises computer-animated films through their formal properties, but connects elements of film style to animation practice and the computer-animated film’s unique production contexts.Key FeaturesProvides a wide-ranging focus on a multitude of animation studios, companies, facilities, divisions and subsidiaries in Hollywood and beyondSupported throughout by close textual analysis and clearly marked case studiesExpands the critical examination of computer-animated films by combining animation and film theory together with theories of animation practice, industry papers and original studio production memosCase StudiesShark Tale (2004)Hoodwinked! (2006)Flushed Away (2006)Over the Hedge (2006)The Good Dinosaur (2015)Frozen (2013)Zootopia (2016)Ratatouille (2007)Antz (1998)A Bug’s Life (1998)Wall-E (2008)Toy Story 3 (2010)Toy Story 2 (1999)Cars (2005) / Cars 2 (2011)Happy Feet (2006)Sausage Party (2016)Monsters, Inc. (2001)Rise of the Guardians (2012)Despicable Me 2 (2013) / Minions (2015)Surf’s Up (2007)Bolt (2008)</t>
  </si>
  <si>
    <t>Information Please</t>
  </si>
  <si>
    <t>Culture and Politics in the Age of Digital Machines</t>
  </si>
  <si>
    <t>Poster, Mark</t>
  </si>
  <si>
    <t>Duke University Press</t>
  </si>
  <si>
    <t xml:space="preserve"> COM032000 COMPUTERS / Information Technology; COM079000 COMPUTERS / Social Aspects / General</t>
  </si>
  <si>
    <t>Mark Poster considers how new media&amp;amp#8212from TiVO to digitalfile sharing&amp;amp#8212affects society, and he traces its implications forcultural theory and progressive political change.</t>
  </si>
  <si>
    <t>Acknowledgments ixIntroduction 1I. GlobalPolitics and New Media1. Perfect Transmissions: Evil Bert laden92. Postcolonial Theory and Global Media263. The Information Empire 464. Citizens,Digital Media, and Globalization 67II. The Culture of theDigital Self5. Identity Theft and Media 876.The Aesthetics of Distracting Media 1167. The Good, the Bad, andthe Virtual 1398. Psychoanalysis, the Body, and InformationMachines 161III. Digital Commodities in EverydayLife9. Who Controls Digital Culture? 18510.Everyday (Virtual) Life 21111. Consumers, Users and DigitalCommodities 23112. Future Advertising: Dick’sUbik and the Digital AdConclusion267Notes 269References281Index 299</t>
  </si>
  <si>
    <t>“Engaging, informative, and thoroughly enjoyable,Information Please is a tour de force in its clear articulationof a coherent approach to the spectrum of issues arising from the penetration ofinformation technology into every aspect of human life, from questions of globalpolitics to the construction and protection of identities and selves in the contextof digital media.”—Tim Lenoir, Kimberly J. Jenkins Professor of New Technologies andSociety, DukeUniversity“Mark Poster hasbeen one of the foremost scholars of global digital culture over the past decades.Information Please, probably his best and most advanced book todate, continues his project of using contemporary theory to interrogate new mediaand new media to illustrate and critique certain forms of theory.”—Douglas Kellner,coauthor of The Postmodern Adventure: Science, Technology, and CulturalStudies at the ThirdMillennium-- ChongHan Discourse &amp;amp Society</t>
  </si>
  <si>
    <t>Mark Poster is Professor of History and of Film and MediaStudies at the University of California, Irvine. His many books includeWhat’s the Matter with the Internet? Cultural Historyand Postmodernity The Second Media Age andThe Mode of Information.</t>
  </si>
  <si>
    <t>Communication in Vehicles</t>
  </si>
  <si>
    <t>Cultural Variability in Speech Systems</t>
  </si>
  <si>
    <t>Carbaugh, Donal / Winter, Ute / Molina-Markham, Elizabeth / van Over, Brion / Lie, Sunny</t>
  </si>
  <si>
    <t xml:space="preserve"> COM004000 COMPUTERS / Intelligence (AI) &amp; Semantics; COM018000 COMPUTERS / Data Processing; COM021030 COMPUTERS / Database Management / Data Mining; TEC009090 Technology &amp; Engineering / Automotive; TEC067000 Technology &amp; Engineering / Signals &amp; Signal Processing</t>
  </si>
  <si>
    <t>New technology in vehicles is transforming the way people move around as well as what they do in their vehicles. How does one communicate with an in-car speech system and how does this vary by language or cultural community? This book explores this process by focusing on the communication practices that people engage in when using their in-car systems and when talking about their vehicles with co-passengers. Chapters present a robust theory and methodology for studying communication in cars, how tasks are begun and ended, how people switch between tasks, how non-task talk appears, what ways and styles of communication drivers prefer, and how they expect the system voice to respond, among other things. Particular attention is given to cultural preferences as they are evident in this communication these preferences are found to ground various trajectories in the use and meaning of in-car communication practices. The book explores these matters with a focus on the United States and Mainland China. Implications are drawn for the design and utilization of in-car communication systems.</t>
  </si>
  <si>
    <t>Brion van Over, USA. Ute Winter, Israel. Elizabeth Molina-Markham, USA. Sunny Lie, USA. Donal Carbaugh, USA.</t>
  </si>
  <si>
    <t>The Computer and the Brain</t>
  </si>
  <si>
    <t>von Neumann, John</t>
  </si>
  <si>
    <t>The Silliman Memorial Lectures Series</t>
  </si>
  <si>
    <t xml:space="preserve"> COM017000 COMPUTERS / Cybernetics; PSY008000 PSYCHOLOGY / Cognitive Psychology &amp; Cognition</t>
  </si>
  <si>
    <t>In this classic work, one of the greatest mathematicians of the twentieth century explores the analogies between computing machines and the living human brain. John von Neumann, whose many contributions to science, mathematics, and engineering include the basic organizational framework at the heart of today's computers, concludes that the brain operates both digitally and analogically, but also has its own peculiar statistical language.In his foreword to this new edition, Ray Kurzweil, a futurist famous in part for his own reflections on the relationship between technology and intelligence, places von Neumann`s work in a historical context and shows how it remains relevant today.</t>
  </si>
  <si>
    <t>Intelligent Decision Support Systems</t>
  </si>
  <si>
    <t>Applications in Signal Processing</t>
  </si>
  <si>
    <t>Borra, Surekha / Dey, Nilanjan / Bhattacharyya, Siddhartha / Bouhlel, Mohamed Salim</t>
  </si>
  <si>
    <t xml:space="preserve"> COM004000 COMPUTERS / Intelligence (AI) &amp; Semantics; COM018000 COMPUTERS / Data Processing; TEC007000 Technology &amp; Engineering / Electrical; TEC009000 Technology &amp; Engineering / Engineering (General); TEC067000 Technology &amp; Engineering / Signals &amp; Signal Processing</t>
  </si>
  <si>
    <t>Signal Processing is an indispensable prerequisite of Artificial Intelligence (AI). AI is omnipresent in modern healthcare, engineering design and optimization, product development, data retrieval, and man-machine interaction in general. The book is a collection of original research results, methodological reviews and surveys. Case studies, expert systems, prediction, and evaluation models provide the connection to practical application.</t>
  </si>
  <si>
    <t>Surekha Borra, Bangalore Nilanjan Dey, Siddhartha Bhattacharyya, Kolkatta Med Salim Bouhlel, Sfax, Tunisia</t>
  </si>
  <si>
    <t>The Modem World</t>
  </si>
  <si>
    <t>A Prehistory of Social Media</t>
  </si>
  <si>
    <t>Driscoll, Kevin</t>
  </si>
  <si>
    <t xml:space="preserve"> COM060000 COMPUTERS / Internet / General; COM080000 COMPUTERS / History; HIS037070 HISTORY / Modern / 20th Century</t>
  </si>
  <si>
    <t>The untold story about how the internet became social, and why this matters for its future &amp;#160Whether you´re reading this for a nostalgic romp or to understand the dawn of the internet, The Modem World will delight you with tales of BBS culture and shed light on how the decisions of the past shape our current networked world.&amp;rdquo&amp;mdashdanah boyd, author of It´s Complicated: The Social Lives of Networked Teens &amp;#160 Fifteen years before the commercialization of the internet, millions of amateurs across North America created more than 100,000 small-scale computer networks. The people who built and maintained these dial-up bulletin board systems (BBSs) in the 1980s laid the groundwork for millions of others who would bring their lives online in the 1990s and beyond. From ham radio operators to HIV/AIDS activists, these modem enthusiasts developed novel forms of community moderation, governance, and commercialization. The Modem World tells an alternative origin story for social media, centered not in the office parks of Silicon Valley or the meeting rooms of military contractors, but rather on the online communities of hobbyists, activists, and entrepreneurs. Over time, countless social media platforms have appropriated the social and technical innovations of the BBS community. How can these untold stories from the internet´s past inspire more inclusive visions of its future?</t>
  </si>
  <si>
    <t>Kevin Driscoll is an assistant professor in the Department of Media Studies at the University of Virginia. He is the co-author (with Julien Mailland) of Minitel: Welcome to the Internet.</t>
  </si>
  <si>
    <t>The Eclipse of the Utopias of Labor</t>
  </si>
  <si>
    <t>Rabinbach, Anson</t>
  </si>
  <si>
    <t>Forms of Living</t>
  </si>
  <si>
    <t>Fordham University Press</t>
  </si>
  <si>
    <t xml:space="preserve"> COM079010 COMPUTERS / Social Aspects / Human-Computer Interaction; POL013000 POLITICAL SCIENCE / Labor &amp; Industrial Relations</t>
  </si>
  <si>
    <t>The Eclipse of the Utopias of Labor traces the shift from the eighteenth-century concept of man as machine to the late twentieth-century notion of digital organisms. Step by step—from Jacques de Vaucanson and his Digesting Duck, through Karl Marx’s Capital, Hermann von Helmholtz’s social thermodynamics, Albert Speer’s Beauty of Labor program in Nazi Germany, and on to the post-Fordist workplace, Rabinbach shows how society, the body, and labor utopias dreamt up future societies and worked to bring them about. This masterful follow-up to The Human Motor, Rabinbach’s brilliant study of the European science of work, bridges intellectual history, labor history, and the history of the body. It shows the intellectual and policy reasons as to how a utopia of the body as motor won wide acceptance and moved beyond the “man as machine” model before tracing its steep decline after 1945—and along with it the eclipse of the great hopes that a more efficient workplace could provide the basis of a new, more socially satisfactory society.</t>
  </si>
  <si>
    <t>Deborah Coen, Yale University:Rabinbach provides a sweeping account of the history of the modern working body. From industrialization to de-industrialization, he traces the rise and fall of three regimes of the biopolitics of labor, corresponding to three ways of analogizing bodies to machines. A must-read for anyone interested in the decline of the 'work-centered society' and the ongoing search for meaningful work.Martin Jay, University of California, Berkeley:Widely regarded as a classic of cultural studies, Anson Rabinbach’s The Human Motor revealed for the first time the importance of the late-19th-century European obsession with the laboring body and its vicissitudes. Scholars from many different fields who have drawn on it over the years, as well as those eager to join the discussion, will warmly welcome the remarkable essays collected in The Eclipse of the Utopias of Labor, which will enrich their understanding of previous as well as on-going efforts to create a productive, efficient and just society.This is a fascinating volume, a sweeping analysis of changing conceptions of work as reflected in metaphor andinformed by scientific and technological advances in social relations.The essential contribution of Rabinbach’s book is that, by presenting all the principal genres of thought on labour–the 'energeticist', the legal, the psychological, the aesthetic–he reveals the diversity of ways in which reform of labour was connected with comprehensive visions of societal change.</t>
  </si>
  <si>
    <t>RabinbachAnson: Anson Rabinbach is Philip and Beulah Rollins Professor of History at Princeton University. Among his recent books is The Third Reich Sourcebook.Anson Rabinbach is Philip and Beulah Rollins Professor of History at Princeton University. Among his recent books is The Third Reich Sourcebook.</t>
  </si>
  <si>
    <t>Programming for Corpus Linguistics</t>
  </si>
  <si>
    <t>How to Do Text Analysis with Java</t>
  </si>
  <si>
    <t>Mason, Oliver</t>
  </si>
  <si>
    <t>Edinburgh Textbooks in Empirical Linguistics</t>
  </si>
  <si>
    <t xml:space="preserve"> COM051010 COMPUTERS / Programming Languages / General; LAN009000 LANGUAGE ARTS &amp; DISCIPLINES / Linguistics / General</t>
  </si>
  <si>
    <t>The ability to program a computer has become increasingly important in work that involves corpora. Specialised research needs can no longer be met by available software, and purchasing customised programs is usually not an option. This book enables the researcher to write programs for text and corpus processing. Useful techniques are illustrated with the popular programming language Java, which is very well suited for handling textual data, and at the same time easy to learn.Key Featuresa general introduction to programming for readers with a linguistic backgrounda practical introduction to corpus linguistics for readers with a programming background who are new to corpus processinga guide to relevant aspects of Java which will be useful for text processinga variety of sample programs which are in themselves useful tools for corpus research.</t>
  </si>
  <si>
    <t>Dynamic Fuzzy Machine Learning</t>
  </si>
  <si>
    <t xml:space="preserve"> COM004000 COMPUTERS / Intelligence (AI) &amp; Semantics; COM051300 COMPUTERS / Programming / Algorithms; TEC004000 Technology &amp; Engineering / Automation; TEC009000 Technology &amp; Engineering / Engineering (General)</t>
  </si>
  <si>
    <t>This book develops a self-contained framework for machine learning based on dynamic fuzzy model via elabrating on concepts and algorithms. It further explains mechanisms for agent learning and agent ubiquitous learning, and discusses design of Bayesian quantum stochastic learning for various environments. Demonstrating theories with practical examples, the book is of interests to computer scientists and engineers on artificial intelligence.</t>
  </si>
  <si>
    <t>Fanzhang Li, Zhang Li, Zhang Zhao, Soochow University, Suzhou, China</t>
  </si>
  <si>
    <t>Natural Language Processing and Cognitive Science</t>
  </si>
  <si>
    <t>Proceedings 2014</t>
  </si>
  <si>
    <t>Sharp, Bernadette / Delmonte, Rodolfo</t>
  </si>
  <si>
    <t xml:space="preserve"> COM004000 COMPUTERS / Intelligence (AI) &amp; Semantics; COM042000 COMPUTERS / Natural Language Processing; LAN018000 LANGUAGE ARTS &amp; DISCIPLINES / Speech; SCI089000 SCIENCE / Life Sciences / Neuroscience; SOC002000 SOCIAL SCIENCE / Anthropology / General; TEC007000 Technology &amp; Engineering / Electrical</t>
  </si>
  <si>
    <t>Peer reviewed articles from the Natural Language Processing and Cognitive Science (NLPCS) 2014 meeting in October 2014 workshop.The meeting fosters interactions among researchers and practitioners in NLP by taking a Cognitive Science perspective. Articles cover topics such as artificial intelligence, computational linguistics, psycholinguistics, cognitive psychology and language learning.</t>
  </si>
  <si>
    <t>Bernadette Sharp, Staffordshire Univeristy, UK Rodolfo Delmonte, Universita Ca'Foscari, Venice.</t>
  </si>
  <si>
    <t>The Importance of Being Fuzzy</t>
  </si>
  <si>
    <t>And Other Insights from the Border between Math and Computers</t>
  </si>
  <si>
    <t>Sangalli, Arturo</t>
  </si>
  <si>
    <t>How has computer science changed mathematical thinking? In this first ever comprehensive survey of the subject for popular science readers, Arturo Sangalli explains how computers have brought a new practicality to mathematics and mathematical applications. By using fuzzy logic and related concepts, programmers have been able to sidestep the traditional and often cumbersome search for perfect mathematical solutions to embrace instead solutions that are  good enough.  If mathematicians want their work to be relevant to the problems of the modern world, Sangalli shows, they must increasingly recognize  the importance of being fuzzy.  As Sangalli explains, fuzzy logic is a technique that allows computers to work with imprecise terms--to answer questions with  maybe  rather than just  yes  and  no.  The practical implications of this flexible type of mathematical thinking are remarkable. Japanese programmers have used fuzzy logic to develop the city of Sendai's unusually energy-efficient and smooth-running subway system--one that does not even require drivers. Similar techniques have been used in fields as diverse as medical diagnosis, image understanding by robots, the engineering of automatic transmissions, and the forecasting of currency exchange rates. Sangalli also explores in his characteristically clear and engaging manner the limits of classical computing, reviewing many of the central ideas of Turing and Godel. He shows us how  genetic algorithms  can solve problems by an evolutionary process in which chance plays a fundamental role. He introduces us to  neural networks,  which recognize ill-defined patterns without an explicit set of rules--much as a dog can be trained to scent drugs without ever having an exact definition of  drug.  Sangalli argues that even though  fuzziness  and related concepts are often compared to human thinking, they can be understood only through mathematics--but the math he uses in the book is straightforward and easy to</t>
  </si>
  <si>
    <t>[Sangalli's] goal is to describe this recent work to a broad audience he succeeds quite admirably. The Importance of Being Fuzzy is clear and easy to read, and yet it provides enough mathematical detail to give some appreciation for the meaning behind the metaphors.---Mark Johnson, The Mathematical Association of America Online Book ReviewWinner of the 1998 Award for Best Professional/Scholarly Book in Computer Science, Association of American PublishersI know quite a few books on the fuzzy set theory and neuro-fuzzy systems, but this work is unique. No other book have I found so pleasant to read and, at the same time, no other book seems so informative for the fuzzy or soft computing newcomer. . . . [T]he book presents an excellent, clear written, and easy-to-understand advertisement for fuzzy computing.---H. Toth, Computing Reviews</t>
  </si>
  <si>
    <t>Arturo Sangalli is Professor of Mathematics at Champlain Regional College in Lennoxville, Québec.</t>
  </si>
  <si>
    <t>Quick Boot</t>
  </si>
  <si>
    <t>A Guide for Embedded Firmware Developers, 2nd edition</t>
  </si>
  <si>
    <t>Dice, Pete</t>
  </si>
  <si>
    <t xml:space="preserve"> COM011000 COMPUTERS / Systems Architecture / General; COM041000 COMPUTERS / Microprocessors; COM046080 COMPUTERS / Operating Systems / Mainframe &amp; Midrange; COM050010 COMPUTERS / Hardware / Personal Computers / PCs; COM051000 COMPUTERS / Programming / General; COM051230 COMPUTERS / Software Development &amp; Engineering / General</t>
  </si>
  <si>
    <t>Quick Boot is designed to give developers a background in the basic architecture and details of a typical boot sequence. More specifically, this book describes the basic initialization sequence that allows developers the freedom to boot an OS without a fully featured system BIOS. Various specifications provide the basics of both the code bases and the standards. This book also provides insights into optimization techniques for more advanced developers. With proper background information, the required specifications on hand, and diligence, many developers can create quality boot solutions using this text.   Pete Dice is Engineering Director of Verifone, where he manages OS Engineering teams in Dublin, Ireland and Riga Latvia. Dice successfully launched Intel® Quark™, Intel's first generation SoC as well as invented the Intel® Galileo™ development board and developed a freemium SW strategy to scale Intel IoT gateway features across product lines. He is also credited with architecting the  Moon Island  software stack and business model.</t>
  </si>
  <si>
    <t>Foreword Kelly Steele, BIOS Architect, Insyde Software, Inc., Beaverton, Oregon Chapter 1 System Firmware`s Missing Link Chapter 2 Intel Architecture Basics Chapter 3 System Firmware Terms and Concepts Chapter 4 Silicon-Specific Initialization Chapter 5 Industry Standard Initialization Chapter 6 System Firmware Debug Techniques Chapter 7 Shells and Native Applications Chapter 8 Loading an Operating System Chapter 9 The Intel&amp;#174 Architecture Boot Flow Chapter 10 Bootstrapping Embedded Chapter 11 Intel Fast Boot Chapter 12 Collaborative Roles in Quick Boot Chapter 13 Legal Decisions Appendix A Generating Serial Presence Detection Data for Down Memory Configurations</t>
  </si>
  <si>
    <t>Pete Dice, Engineering Director, Verifone</t>
  </si>
  <si>
    <t>Intelligent Multimedia Data Analysis</t>
  </si>
  <si>
    <t>Bhattacharyya, Siddhartha / Pan, Indrajit / Das, Abhijit / Gupta, Shibakali</t>
  </si>
  <si>
    <t xml:space="preserve"> COM021030 COMPUTERS / Database Management / Data Mining; COM034000 COMPUTERS / Interactive &amp; Multimedia; COM053000 COMPUTERS / Security / General; COM073000 COMPUTERS / Speech &amp; Audio Processing; TEC067000 Technology &amp; Engineering / Signals &amp; Signal Processing</t>
  </si>
  <si>
    <t>This volume comprises eight well-versed contributed chapters devoted to report the latest findings on the intelligent approaches to multimedia data analysis. Multimedia data is a combination of different discrete and continuous content forms like text, audio, images, videos, animations and interactional data. At least a single continuous media in the transmitted information generates multimedia information.  Due to these different types of varieties, multimedia data present varied degrees of uncertainties and imprecision, which cannot be easy to deal by the conventional computing paradigm. Soft computing technologies are quite efficient to handle the imprecision and uncertainty of the multimedia data and they are flexible enough to process the real-world information. Proper analysis of multimedia data finds wide applications in medical diagnosis, video surveillance, text annotation etc.  This volume is intended to be used as a reference by undergraduate and post graduate students of the disciplines of computer science, electronics and telecommunication, information science and electrical engineering.   THE SERIES: FRONTIERS IN COMPUTATIONAL INTELLIGENCE  The series Frontiers In Computational Intelligence is envisioned to provide comprehensive coverage and understanding of cutting edge research in computational intelligence. It intends to augment the scholarly discourse on all topics relating to the advances in artifi cial life and machine learning in the form of metaheuristics, approximate reasoning, and robotics. Latest research fi ndings are coupled with applications to varied domains of engineering and computer sciences. This field is steadily growing especially with the advent of novel machine learning algorithms being applied to different domains of engineering and technology. The series brings together leading researchers that intend to continue to advance the fi eld and create a broad knowledge a</t>
  </si>
  <si>
    <t>Siddharta Bhattacharyya, Kolkatta, India</t>
  </si>
  <si>
    <t>Cloud Analytics for Industry 4.0</t>
  </si>
  <si>
    <t>Potluri, Sirisha / Nandan Mohanty, Sachi / Mohammad, Gouse Baig / Shitharth, S.</t>
  </si>
  <si>
    <t xml:space="preserve"> BUS070030 BUSINESS &amp; ECONOMICS / Industries / Computers &amp; Information Technology; COM004000 COMPUTERS / Intelligence (AI) &amp; Semantics; COM016000 COMPUTERS / Computer Vision &amp; Pattern Recognition; COM032000 COMPUTERS / Information Technology; COM044000 COMPUTERS / Neural Networks; COM051300 COMPUTERS / Programming / Algorithms; TEC037000 Technology &amp; Engineering / Robotics</t>
  </si>
  <si>
    <t>This book provides research on the state-of-the-art methods for data management in the fourth industrial revolution, with particular focus on cloud.based data analytics for digital manufacturing infrastructures. Innovative techniques and methods for secure, flexible and profitable cloud manufacturing will be gathered to present advanced and specialized research in the selected area.</t>
  </si>
  <si>
    <t>S. Potluri, IFHE-FST G. B. Mohammad, S. Shitharth, Vardhaman College Hyderabad S. N. Mohanty, VIT-AP University Amaravati, India.</t>
  </si>
  <si>
    <t>Beyond BIOS</t>
  </si>
  <si>
    <t>Developing with the Unified Extensible Firmware Interface, Third Edition</t>
  </si>
  <si>
    <t>Zimmer, Vincent / Marisetty, Suresh / Rothman, Michael</t>
  </si>
  <si>
    <t xml:space="preserve"> COM011000 COMPUTERS / Systems Architecture / General; COM041000 COMPUTERS / Microprocessors; COM046060 COMPUTERS / Operating Systems / DOS; COM046080 COMPUTERS / Operating Systems / Mainframe &amp; Midrange; COM051000 COMPUTERS / Programming / General; COM051230 COMPUTERS / Software Development &amp; Engineering / General</t>
  </si>
  <si>
    <t>This book provides an overview of modern boot firmware, including the Unified Extensible Firmware Interface (UEFI) and its associated EFI Developer Kit II (EDKII) firmware. The reader will learn about using the latest developments in UEFI on modern hardware, including open source firmware and open hardware designs.</t>
  </si>
  <si>
    <t>Acknowledgements | v  Preface | vii  Chapter 1 – Introduction | 1  Terminology | 4  Short History of EFI | 5  EFI Becomes UEFI—The UEFI Forum | 6  PIWG and USWG | 8  Platform Trust/Security | 11  Embedded Systems: The New Challenge | 12  How the Boot Process Differs between a Normal Boot and an  Optimized/Embedded Boot | 13  Summary | 14  Chapter 2 – Basic UEFI Architecture | 15  Objects Managed by UEFI-based Firmware | 15  UEFI System Table | 16  Handle Database | 16  Protocols | 18  Working with Protocols | 21  Multiple Protocol Instances | 21  Tag GUID | 21  UEFI Images | 22  Applications | 25  OS Loader | 25  Drivers | 26  Events and Task Priority Levels | 27  Summary | 30  Chapter 3 – UEFI Driver Model | 31  Why a Driver Model Prior to OS Booting? | 31  Driver Initialization | 32  Host Bus Controllers | 33  Device Drivers | 35  Bus Drivers | 36  Platform Components | 38  Hot Plug Events | 38  Pseudo Code | 41  Device Driver | 41   Bus Driver that Creates All of Its Child Handles on the First Call to  Start() | 42  Bus Driver that Is Able to Create All or One of Its Child Handles on Each Call  to Sta</t>
  </si>
  <si>
    <t>Vincent Zimmer Engineer, WA, USA, Suresh Marisetty Systems Architect, CA, USA, Michael Rothman Engineer,WA, USA</t>
  </si>
  <si>
    <t>Quick Start Guide to Azure Data Factory, Azure Data Lake Server, and Azure Data Warehouse</t>
  </si>
  <si>
    <t>Beckner, Mark</t>
  </si>
  <si>
    <t xml:space="preserve"> COM021030 COMPUTERS / Database Management / Data Mining; COM032000 COMPUTERS / Information Technology; COM051230 COMPUTERS / Software Development &amp; Engineering / General; COM066000 COMPUTERS / Enterprise Applications / Collaboration Software; COM091000 COMPUTERS / Cloud Computing </t>
  </si>
  <si>
    <t>With constantly expanding options such as Azure Data Lake Server (ADLS) and Azure SQL Data Warehouse (ADW), how can developers learn the process and components required to successfully move this data? Quick Start Guide to Azure Data Factory, Azure Data Lake Server, and Azure Data Warehouse teaches you the basics of moving data between Azure SQL solutions using Azure Data Factory. Discover how to build and deploy each of the components needed to integrate data in the cloud with local SQL databases.   Mark Beckner's step by step instructions on how to build each component, how to test processes and debug, and how to track and audit the movement of data, will help you to build your own solutions instantly and efficiently. This book includes information on configuration, development, and administration of a fully functional solution and outlines all of the components required for moving data from a local SQL instance through to a fully functional data warehouse with facts and dimensions.</t>
  </si>
  <si>
    <t>Mark Beckner, Business Integration Specialist and principal of Inotek Consulting Group</t>
  </si>
  <si>
    <t>The Power of Podcasting</t>
  </si>
  <si>
    <t>Telling Stories Through Sound</t>
  </si>
  <si>
    <t>McHugh, Siobhàn</t>
  </si>
  <si>
    <t xml:space="preserve"> COM060110 COMPUTERS / Web / Podcasting &amp; Webcasting; LAN005060 LANGUAGE ARTS &amp; DISCIPLINES / Writing / Nonfiction (incl. Memoirs); LAN008000 LANGUAGE ARTS &amp; DISCIPLINES / Journalism</t>
  </si>
  <si>
    <t>Siobhán McHugh dissects what makes a good podcast and outlines how you can create one yourself. She blends practical insights into and critical analysis of the art of audio storytelling. Packed with case studies, history, tips, and techniques, this book introduces readers to the possibilities of the world of sound.</t>
  </si>
  <si>
    <t>Prologue: The Seductive Power of Sound1. Podcasting: Why, Who, What2. Appreciating Audio Storytelling: The Backstory3. Radio, Podcasting and Intimacy4. The Aerobic Art of Interviewing5. Milestones in the Podsphere: From Serial to The Daily6. Podcasting as Literary Journalism: S-Town7. Creating a Hit Narrative Podcast, Part 1: Finding the Story8. Creating a Hit Narrative Podcast, Part 2: Under the Hood of The Last Voyage of the Pong Su9. Inclusion, Diversity and Equality: Pushing the Boundaries of Podcasting10. Podcasting: What Next?Appendix: Podcast Recommendations and ReviewsNotesAcknowledgmentsIndex</t>
  </si>
  <si>
    <t>McHugh’s detailed explanations of how audio can transform words are profound. . . . The Power of Podcasting is a reminder that audio storytelling is an art form.Richard Berry, University of Sunderland:Much more than a how-to guide for aspiring podcasters … A reminder of the power of sound and the huge potential of the podcast medium.James Cridland, editor of PODNEWS:A love letter to the power of podcasting and audio, from one of the most experienced storytellers with sound.Richard Baker, host of The Last Voyage of the Pong Su:Essential reading for anyone aspiring to make memorable audio. This is the ultimate guide to podcasting from a master of the craft.Marc Fennell, creator of Stuff the British Stole:The most in-depth guide to the best audio storytelling around the world. Packed with useful insights and ideas.Carolina Guerrero, CEO of Radio Ambulante Studios:An invaluable resource for anyone interested in understanding today’s global podcasting phenomenon. I learned so much.Kim Fox, American University in Cairo and co-chair of the Podcast Studies Network:Storytelling is Siobhán McHugh’s gift, so it shouldn’t be a surprise that this book is written as an immersive narrative … the ideal book for students, trainers, researchers and anyone who wants to learn about the inner workings of podcasting.Olya Booyar, head of radio, Asia-Pacific Broadcasting Union:Absolutely fascinating, and a terrific lesson in how to tell good stories. Whether you seek instruction, or simply to know why some podcasts are better than others, this book is for you. Considering how rapidly podcasting is developing, McHugh manages to keep it bang up to date, charting the latest trends and the ever-expanding honour roll of podcasts circulating around the world. For those looking for practical guidance in creating or improving their own podcasting, she populates the chapters with real, living, breathing people in all the h</t>
  </si>
  <si>
    <t>Siobhán McHugh is an award-winning writer, documentary maker, critic, and podcast producer. She has won seven gold awards at New York Festivals for coproduced podcasts including Phoebe’s Fall, Wrong Skin, and The Last Voyage of the Pong Su, and is consulting producer on The Greatest Menace, a queer true-crime podcast. McHugh has published four books of social history, including The Snowy: A History (2019). She is honorary associate professor in media and communications at the University of Sydney and honorary associate professor in journalism at the University of Wollongong.</t>
  </si>
  <si>
    <t>Generalized Network Design Problems</t>
  </si>
  <si>
    <t>Modeling and  Optimization</t>
  </si>
  <si>
    <t>Pop, Petrica C.</t>
  </si>
  <si>
    <t>De Gruyter Series in Discrete Mathematics and Applications</t>
  </si>
  <si>
    <t xml:space="preserve"> COM014000 COMPUTERS / Computer Science; COM031000 COMPUTERS / Information Theory; MAT003000 MATHEMATICS / Applied; MAT008000 MATHEMATICS / Discrete Mathematics; MAT009000 MATHEMATICS / Finite Mathematics</t>
  </si>
  <si>
    <t>Generalized network design is a very hot topic of research. The monograph describes in a unified manner a series of mathematical models, methods, propositions, and algorithms developed in the last years on generalized network design problems. The book consists of seven chapters, where in addition to an introductory chapter, a number of six generalized network design problems are formulated and examined. The book will be useful for researchers and graduate students interested in operations research, optimization, applied mathematics, and computer science. Due to the substantial practical importance of some presented problems, researchers in other areas will also find it useful.</t>
  </si>
  <si>
    <t>Chapter 1: IntroductionChapter 2: The generalized minimum spanning tree problemChapter 3: The generalized traveling salesman problemChapter 4: The railway traveling salesman problemChapter 5: The generalized vehicle routing problemChapter 6: The generalized fixed-charge network design problem</t>
  </si>
  <si>
    <t>Petrica C. Pop, North University of Baia Mare, Romania.</t>
  </si>
  <si>
    <t>SharePoint Online Development, Configuration, and Administration</t>
  </si>
  <si>
    <t>Advanced Quick Start Guide</t>
  </si>
  <si>
    <t xml:space="preserve"> COM005000 COMPUTERS / Enterprise Applications / General; COM032000 COMPUTERS / Information Technology; COM060170 COMPUTERS / Web / Content Management Systems; COM066000 COMPUTERS / Enterprise Applications / Collaboration Software</t>
  </si>
  <si>
    <t>For those new to SharePoint Online, as well as those who have worked with previous versions of the SharePoint platform, this guide is intended to give concrete steps to rapidly understand how to configure, develop, and administrate solutions in this new environment.   SharePoint Online Development, Configuration, and Administration puts forth the most efficient way to get up to speed on the platform. This book, packed with value, provides clear, concise information about all of the common portions of SharePoint that you would need to work with – including WebParts, reporting, site management, administration and licensing with O365, and workflows using Microsoft Flow. These tips from a seasoned developer will teach you how to     Work with Sites, Lists, Permissions, Access, and other core functionality    Make customizations to the look and feel of SharePoint Online    Understand Web Part development and deployment    Develop Microsoft Flow processes for business process automation    Utilize Reporting functionality available in O365   Look at the many options for administrating SharePoint components</t>
  </si>
  <si>
    <t>Analog Computing</t>
  </si>
  <si>
    <t xml:space="preserve"> COM000000 COMPUTERS / General; COM051000 COMPUTERS / Programming / General; COM080000 COMPUTERS / History; TEC008000 Technology &amp; Engineering / Electronics / General</t>
  </si>
  <si>
    <t>The computing paradigm offered by analog computing is nearly forgotten, although it offers a path to both high-speed and low-power computing, which are in even more demand now than they were back in the heyday of electronic analog computers.This book provides a comprehensive introduction to analog computing. This second expanded edition contains the recent advancements of the last eight years.</t>
  </si>
  <si>
    <t>Bernd Ulmann, Hochschule fur Oekonomie und Management, Frankfurt, Germany.</t>
  </si>
  <si>
    <t>Groups and Interaction</t>
  </si>
  <si>
    <t>Volume 2</t>
  </si>
  <si>
    <t>The three volume set provides a systematic overview of theories and technique on social network analysis.Volume 2 of the set mainly focuses on the formation and interaction of group behaviors. Users’ behavior analysis, sentiment analysis, influence analysis and collective aggregation are discussed in detail as well. It is an essential reference for scientist and professionals in computer science.</t>
  </si>
  <si>
    <t>Scientists and professionals in computer science</t>
  </si>
  <si>
    <t>Designing Culture</t>
  </si>
  <si>
    <t>The Technological Imagination at Work</t>
  </si>
  <si>
    <t>Balsamo, Anne</t>
  </si>
  <si>
    <t xml:space="preserve"> COM079000 COMPUTERS / Social Aspects / General; COM079010 COMPUTERS / Social Aspects / Human-Computer Interaction; SOC052000 SOCIAL SCIENCE / Media Studies</t>
  </si>
  <si>
    <t>The renowned cultural theorist and media designer Anne Balsamomaintains that technology and culture are inseparable those who engage intechnological innovation are designing the cultures of the future.Designing Culture is a call for taking culture seriously in thedesign and development of innovative technologies. Balsamo contends that thewellspring of technological innovation is the technological imagination, a qualityof mind that enables people to think with technology, to transform what is knowninto what is possible. She describes the technological imagination at work inseveral multimedia collaborations in which she was involved as a designer ordeveloper. One of these entailed the creation of an interactive documentary for theNGO Forum held in conjunction with the UN World Conference on Women in Beijing in1995. (That documentary is included as a DVD in DesigningCulture.) Balsamo also recounts the development of the interactive museumexhibit XFR: Experiments in the Future of Reading, created by thegroup RED (Research in Experimental Documents) at Xerox PARC. She speculates on whatit would mean to cultivate imaginations as ingenious in creating new democraticcultural possibilities as they are in creating new kinds of technologies and digitalmedia. Designing Culture is a manifesto for transformingeducational programs and developing learning strategies adequate to the task ofinspiring culturally attuned technological imaginations.</t>
  </si>
  <si>
    <t>Contents of http://designingculture.net/viiIllustrations ixAcknowledgmentsxiIntroduction: Taking Culture Seriously in the Age ofInnovation 11. Gendering the Technological Imagination272. The Performance of Innovation 513.Public Interactives and the Design of Technological Literacies954. Designing Learning: The University as a Site ofTechnocultural Innovation 133Conclusion. The Work of a Book in aDigital Age 185Notes 199Bibliography255Index 279Women of the World TalkBack: An Interactive Multimedia Documentary (enclosed dvd)</t>
  </si>
  <si>
    <t>“In this sweeping expansion of the classic innovationliterature, Anne Balsamo portrays both the necessity and the challenge ofcultivating the technological imagination in all of us. Her experiences as aresearcher and designer who has worked across cultural domains—as a humanist in theacademy, as a research scientist in an industrial innovation center, and as anentrepreneur in Silicon Valley—give her a unique ability to foster conversationsamong diverse groups of thinkers who want to engage with issues of culture andtechnological innovation. Balsamo not only describes ways to take culture seriouslyin the design of new technologies but also elaborates why it is ethically imperativeto do so. Her insights into expanding the traditional considerations ofsocio-technical design to consider issues of culture are coming at a critical time.This is a great book that should be read by anyone interested in creating newtechnologies of imagination—for enhancing learning in the twenty-first century andcreating expressive cultural platforms for the future.”—John SeelyBrown, former Chief Scientist of Xerox Corporation and Director of XeroxPalo Alto Research Center(PARC)“DesigningCulture is a road map to the technological imagination, provided by one ofour best theorists and practitioners. Anne Balsamo’s architecture of the futurerests solidly on her own experiments, inventions, theoretical engagements,pedagogical innovations, and interactive hermeneutics. This is cultural theory atits best, brilliant, bold, and daring.”—Cathy N. Davidson, DukeUniversity“DesigningCulture is a tour de force, offering a unique vision ofthe possibilities for a contemporary cultural studies. Refusing to separate researchfrom pedagogy, technology from culture, or innovation from imaginati</t>
  </si>
  <si>
    <t>Anne Balsamo is Dean of the School of Media Studies at The NewSchool. She is a co-founder of Onomy Labs, a Silicon Valley technology design andfabrication company that builds cultural technologies. Previously, she was a memberof RED (Research on Experimental Documents), a collaborative research group at XeroxPARC that created experimental reading devices and new media genres. She is theauthor of Technologies of the Gendered Body: Reading CyborgWomen, also published by Duke UniversityPress.</t>
  </si>
  <si>
    <t>Technoscientific Research</t>
  </si>
  <si>
    <t>Methodological and Ethical Aspects</t>
  </si>
  <si>
    <t>Morawski, Roman Z.</t>
  </si>
  <si>
    <t xml:space="preserve"> PHI004000 PHILOSOPHY / Epistemology; TEC000000 Technology &amp; Engineering / General; TEC007000 Technology &amp; Engineering / Electrical</t>
  </si>
  <si>
    <t>Technology is increasingly subject to methodological, sociological and ethical evaluation. Technology assessment already is part of the engineering curriculum worldwide especially in view of industry 4.0 developments. The book tackles legal and moral implactions of selected issues ranging from mathematical modeling, measurement, sustainability but also of scientific decision taking, intellectual property and usage of information technology.</t>
  </si>
  <si>
    <t>Roman Morawski, Warsaw</t>
  </si>
  <si>
    <t>Computational Intelligence in Software Modeling</t>
  </si>
  <si>
    <t xml:space="preserve">Jain, Vishal / Chatterjee, Jyotir Moy / Bansal, Ankita / Jain, Abha / Kose, Utku </t>
  </si>
  <si>
    <t>13</t>
  </si>
  <si>
    <t xml:space="preserve"> COM004000 COMPUTERS / Intelligence (AI) &amp; Semantics; COM016000 COMPUTERS / Computer Vision &amp; Pattern Recognition; COM032000 COMPUTERS / Information Technology; COM044000 COMPUTERS / Neural Networks; COM051000 COMPUTERS / Programming / General; COM051230 COMPUTERS / Software Development &amp; Engineering / General; COM051300 COMPUTERS / Programming / Algorithms; TEC037000 Technology &amp; Engineering / Robotics</t>
  </si>
  <si>
    <t>Researchers, academicians and professionals expone in this book their research in the application of intelligent computing techniques to software engineering. As software systems are becoming larger and complex, software engineering tasks become increasingly costly and prone to errors. Evolutionary algorithms, machine learning approaches, meta-heuristic algorithms, and others techniques can help the efficiency of software engineering.</t>
  </si>
  <si>
    <t>V. Jain, BVICAM, India A. Bansal, NSUT, India A. Jain, Delhi U., India J.M. Chatterjee, LBEF, Nepal U.Kose, Süleyman U., Turkey.</t>
  </si>
  <si>
    <t>Smart Machines</t>
  </si>
  <si>
    <t>IBM's Watson and the Era of Cognitive Computing</t>
  </si>
  <si>
    <t>Hamm, Steve / Kelly  III, John</t>
  </si>
  <si>
    <t>Columbia Business School Publishing</t>
  </si>
  <si>
    <t xml:space="preserve"> BUS000000 BUSINESS &amp; ECONOMICS / General; COM004000 COMPUTERS / Intelligence (AI) &amp; Semantics; COM011000 COMPUTERS / Systems Architecture / General; COM018000 COMPUTERS / Data Processing; COM032000 COMPUTERS / Information Technology; COM041000 COMPUTERS / Microprocessors; COM042000 COMPUTERS / Natural Language Processing; COM044000 COMPUTERS / Neural Networks; COM059000 COMPUTERS / Computer Engineering</t>
  </si>
  <si>
    <t>We are crossing a new frontier in the evolution of computing and entering the era of cognitive systems. The victory of IBM's Watson on the television quiz show Jeopardy! revealed how scientists and engineers at IBM and elsewhere are pushing the boundaries of science and technology to create machines that sense, learn, reason, and interact with people in new ways to provide insight and advice.In Smart Machines, John E. Kelly III, director of IBM Research, and Steve Hamm, a writer at IBM and a former business and technology journalist, introduce the fascinating world of  cognitive systems  to general audiences and provide a window into the future of computing. Cognitive systems promise to penetrate complexity and assist people and organizations in better decision making. They can help doctors evaluate and treat patients, augment the ways we see, anticipate major weather events, and contribute to smarter urban planning. Kelly and Hamm's comprehensive perspective describes this technology inside and out and explains how it will help us conquer the harnessing and understanding of  big data,  one of the major computing challenges facing businesses and governments in the coming decades. Absorbing and impassioned, their book will inspire governments, academics, and the global tech industry to work together to power this exciting wave in innovation.</t>
  </si>
  <si>
    <t>Preface by John E. Kelly III1. A New Era of Computing2. Building Learning Systems3. Handling Big Data4. Augmenting Our Senses5. Designing Data-centric Computers6. Inventing a New Physics of Computing7. Imagining the Cognitive CityCoda: An Alliance of Human and MachineNotes</t>
  </si>
  <si>
    <t>This book is a gem... Highly recommended.Tyler Cowen, George Mason University, author of Average Is Over:IBM's Watson is one of the most important technological breakthroughs in decades, and this is the go-to book for understanding what this new technology is all about and how it will change your life.Stephen Baker, author of Final Jeopardy: Man vs. Machine and the Quest to Know Everything:Technological change, from new materials to smart systems, is accelerating, and the latest advances fuel others. John E. Kelly and Steve Hamm show how these technologies will transform our jobs, our cities—even how we think.Ralph Gomory, Stern School of Business, New York University:This book will give the careful reader an understanding of the immense possibilities offered by the intelligent collaboration of man and machine armed with this knowledge, readers can then tackle the difficult but essential task of ensuring that these new cognitive technologies will, in practice, be devoted to bettering our lives.James Hendler, Rensselaer Polytechnic Institute:As Watson's win against Jeopardy! champion Ken Jennings showed, IBM's research labs are doing some of the world's most revolutionary research in artificial intelligence and related fields. In this short and very accessible book, the authors outline this work and the wave of 'cognitive computing' that is about the break.David Rogers, author of The Network Is Your Customer: Five Strategies to Thrive in a Digital Age:If you think the tidal wave of digital disruption is over, think again. Kelly and Hamm pull back the curtain on the next great wave of the computing revolution, which will transform how every industry and business operates in the near future.</t>
  </si>
  <si>
    <t>John E. Kelly III is senior vice president and director of IBM Research, one of the world's largest commercial research organizations, with more than 3,000 scientists and technical employees operating in twelve laboratories in ten countries. He also helps guide IBM's overall technical strategy. Kelly's top priorities as head of IBM Research are to stimulate innovation in key areas of information technology and quickly bring those innovations into the marketplace.Steve Hamm is a writer and videographer for IBM after working in business and technology journalism. Most recently, he was a senior writer at BusinessWeek magazine. He is the author of two books, Bangalore Tiger: How Indian Tech Upstart Wipro Is Rewriting the Rules of Global Competition and The Race for Perfect: Inside the Quest to Design the Ultimate Portable Computer.</t>
  </si>
  <si>
    <t>Trapped in the Net</t>
  </si>
  <si>
    <t>The Unanticipated Consequences of Computerization</t>
  </si>
  <si>
    <t>Rochlin, Gene I.</t>
  </si>
  <si>
    <t>Voice mail. E-mail. Bar codes. Desktops. Laptops. Networks. The Web. In this exciting book, Gene Rochlin takes a closer look at how these familiar and pervasive productions of computerization have become embedded in all our lives, forcing us to narrow the scope of our choices, our modes of control, and our experiences with the real world. Drawing on fascinating narratives from fields that range from military command, air traffic control, and international fund transfers to library cataloging and supermarket checkouts, Rochlin shows that we are rapidly making irreversible and at times harmful changes in our business, social, and personal lives to comply with the formalities and restrictions of information systems. The threat is not the direct one once framed by the idea of insane robots or runaway mainframes usurping human functions for their own purposes, but the gradual loss of control over hardware, software, and function through networks of interconnection and dependence. What Rochlin calls the computer trap has four parts: the lure, the snare, the costs, and the long-term consequences. The lure is obvious: the promise of ever more powerful and adaptable tools with simpler and more human-centered interfaces. The snare is what usually ensues. Once heavily invested in the use of computers to perform central tasks, organizations and individuals alike are committed to new capacities and potentials, whether they eventually find them rewarding or not. The varied costs include a dependency on the manufacturers of hardware and software--and a seemingly pathological scramble to keep up with an incredible rate of sometimes unnecessary technological change. Finally, a lack of redundancy and an incredible speed of response make human intervention or control difficult at best when (and not if) something goes wrong. As Rochlin points out, this is particularly true for those systems whose interconnections and mechanisms are so deeply concealed in the computers tha</t>
  </si>
  <si>
    <t>.[C]omputerization is leading us into pretty dire straits. In financial markets, warp-speed automated trading creates opportunities for fraud and moves us further away from a stable investment climate. In the office, computers promise efficiency, but bring fragmented knowledge and reduced autonomy to workers. There's worse news. Pilots in the 'glass cockpits' of modern airplanes have too much data to interpret, and nuclear power plant operators are less likely to have an intuitive feel for things going wrong 'on the floor'. Most sobering of all is the discussion of automation and the military.Trapped in the Net covers not only the military, but also financial markets, aviation and business. In all cases, humans working inside organizations become helpless just when the systems they use encounter the unexpected and start behaving idiotically. This is a fascinating and well-argued book. . . . The references are good, and certainly prove that Rochlin is not a lone voice with a cynical message.---Harold Thimbleby, New ScientistWinner of the 1999 Don K. Price Award, Science, Technology and Environmental Politics Section of the American Political Science Association[Rochlin's] straightforward argument should be apparent to those managing and promoting increasing computerization: that greater dependence on computers implies greater disaster when they fail. . . . Rochlin ends with an exploration of the new cyberized military and continues to pinpoint the unintended consequences that computer enthusiasts rarely think about, but should.In Trapped in the Net, an insightful and painstakingly documented book, [Rochlin] explores the changes already wrought by computers and networking in areas as diverse as financial markets, air travel, nuclear power plants, corporate management and the military.---Lawrence Hunter, The New York Times Book ReviewOne of Choice&amp;#39s Outstanding Academic Titles for 1997</t>
  </si>
  <si>
    <t>Gene I. Rochlin is Professor of Energy and Resources at the University of California, Berkeley. He has been the recipient of a John D. and Catherine T. MacArthur Foundation Individual Fellowship for Research and Writing in International Security and of a John Simon Guggenheim Memorial Fellowship.</t>
  </si>
  <si>
    <t>Information and Communication</t>
  </si>
  <si>
    <t>Volume 3</t>
  </si>
  <si>
    <t>The three volume set provides a systematic overview of theories and technique on social network analysis. Volume 3 of the set mainly focuses on the propagation models and evolution rules of information. Information retrieval and dissemination, topic discovery and evolution, algorithms of influence maximization are discussed in detail. It is an essential reference for scientist and professionals in computer science.</t>
  </si>
  <si>
    <t>Get Set for Computer Science</t>
  </si>
  <si>
    <t>Edwards, Alistair</t>
  </si>
  <si>
    <t>Get Set for University</t>
  </si>
  <si>
    <t xml:space="preserve"> COM014000 COMPUTERS / Computer Science; STU026000 STUDY AIDS / Study Guides</t>
  </si>
  <si>
    <t>This book is aimed at students who are thinking of studying Computer Science or a related topic at university. Part One is a brief introduction to the topics that make up Computer Science, some of which you would expect to find as course modules in a Computer Science programme. These descriptions should help you to tell the difference between Computer Science as taught in different departments and so help you to choose a course that best suits you.Part Two builds on what you have learned about the nature of Computer Science by giving you guidance in choosing universities and making your applications to them. Then Part Three gives you some advice on what to do once you get to university, how to get the most out of studying your Computer Science degree. The principal objective of the book is to produce happy students, students who know what they are letting themselves in for when they start a Computer Science course, and hence find themselves very well suited for the course they choose.</t>
  </si>
  <si>
    <t>The Social Life of Biometrics</t>
  </si>
  <si>
    <t>Grinnell, George C</t>
  </si>
  <si>
    <t xml:space="preserve"> COM000000 COMPUTERS / General; COM082000 COMPUTERS / Bioinformatics; SCI000000 SCIENCE / General; SCI034000 SCIENCE / History; SCI075000 SCIENCE / Philosophy &amp; Social Aspects; SOC052000 SOCIAL SCIENCE / Media Studies; TEC052000 Technology &amp; Engineering / Social Aspects; TEC059000 Technology &amp; Engineering / Biomedical</t>
  </si>
  <si>
    <t>In The Social Life of Biometrics, biometrics is loosely defined as a discrete technology of identification that associates physical features with a legal identity. Author George Grinnell considers the social and cultural life of biometrics by examining what it is asked to do, imagined to do, and its intended and unintended effects. As a human-focused account of technology, the book contends that biometrics needs to be understood as a mode of thought that informs how we live and understand one another it is not simply a neutral technology of identification. Placing our biometric present in historical and cultural perspective, The Social Life of Biometrics examines a range of human experiences of biometrics. It features individual stories from locations as diverse as Turkey, Canada, Qatar, Six Nations territory in New York State, Iraq, the skies above New York City, a university campus and Nairobi to give cultural accounts of identification and look at the ongoing legacies of our biometric ambitions. It ends by considering the ethics surrounding biometrics and human identity, migration, movement, strangers, borders, and the nature of the body and its coherence. How has biometric thought structured ideas about borders, race, covered faces, migration, territory, citizenship, and international responsibility? What might happen if identity was less defined by the question of “who’s there?” and much more by the question “how do you live?”</t>
  </si>
  <si>
    <t>CoverTitle PageCopyrightDedicationContentsIntroduction1. Biometric Encounters2. The Social Life of Biometrics3. The Domains of Biometric Thought4. On Method5. A Genealogy of Biometrics6. Thinking in the Wake of Biometric ThoughtAcknowledgmentsWorks CitedIndexAbout the Author</t>
  </si>
  <si>
    <t xml:space="preserve"> The Social Life of Biometricsis an absolutely indispensable guide to understanding the construction of political identity--whose bodies belong and whose bodies are to be prohibited and disavowed-- in an era marked by mean-spirited, panic anxiety over security, national borders and the restless migration of nomadic populations. — Arthur Kroker, author of Body Drift and Exits to the Posthuman Future</t>
  </si>
  <si>
    <t>GEORGE C. GRINNELL is an associate professor of English and Cultural studies at the University of British Columbia, Okanagan.</t>
  </si>
  <si>
    <t>From City Space to Cyberspace</t>
  </si>
  <si>
    <t>Art, Squatting, and Internet Culture in the Netherlands</t>
  </si>
  <si>
    <t>Wasielewski, Amanda</t>
  </si>
  <si>
    <t>Cities and Cultures</t>
  </si>
  <si>
    <t xml:space="preserve"> COM060000 COMPUTERS / Internet / General; POL002000 POLITICAL SCIENCE / Public Policy / City Planning &amp; Urban Development; SOC052000 SOCIAL SCIENCE / Media Studies</t>
  </si>
  <si>
    <t>The narrative of the birth of internet culture often focuses on the achievements of American entrepreneurs in Silicon Valley, but there is an alternative history of internet pioneers in Europe who developed their own model of network culture in the early 1990s. Drawing from their experiences in the leftist and anarchist movements of the ’80s, they built DIY networks that give us a glimpse into what internet culture could have been if it were in the hands of squatters, hackers, punks, artists, and activists. In the Dutch scene, the early internet was intimately tied to the aesthetics and politics of squatting. Untethered from profit motives, these artists and activists aimed to create a decentralized tool that would democratize culture and promote open and free exchange of information.</t>
  </si>
  <si>
    <t>INTRODUCTION CHAPTER 1: CRACKING THE CITY Provocation Homo Ludens Homo Bellicus CHAPTER 2: CRACKING PAINTING Art School as Laboratory Dancing on the Volcano Image Flow Land of Milk and Subsidies CHAPTER 3: CRACKING THE ETHER Pop Art Pirates Pirate Media, Pirate Politics CHAPTER 4: PASSAGEWAYS The Underpass Artists Talking Back to the Media Back to the Future Networked Events CONCLUSION: The Digital City PRIMARY AND ARCHIVAL SOURCES BIBLIOGRAPHY INDEX</t>
  </si>
  <si>
    <t>WasielewskiAmanda: Amanda Wasielewski is a researcher in Art History at Stockholm University. She is the author of Made in Brooklyn: Artists, Hipsters, Makers, Gentrifiers (2018) and has taught social media and internet studies at the University of Amsterdam, architectural history at the Spitzer School of Architecture, and modern art history at Lehman College in New York.</t>
  </si>
  <si>
    <t>Numerical Algorithms for Personalized Search in Self-organizing Information Networks</t>
  </si>
  <si>
    <t>Kamvar, Sep</t>
  </si>
  <si>
    <t xml:space="preserve"> COM014000 COMPUTERS / Computer Science; COM051300 COMPUTERS / Programming / Algorithms; MAT000000 MATHEMATICS / General</t>
  </si>
  <si>
    <t>This book lays out the theoretical groundwork for personalized search and reputation management, both on the Web and in peer-to-peer and social networks. Representing much of the foundational research in this field, the book develops scalable algorithms that exploit the graphlike properties underlying personalized search and reputation management, and delves into realistic scenarios regarding Web-scale data.  Sep Kamvar focuses on eigenvector-based techniques in Web search, introducing a personalized variant of Google's PageRank algorithm, and he outlines algorithms--such as the now-famous quadratic extrapolation technique--that speed up computation, making personalized PageRank feasible. Kamvar suggests that Power Method-related techniques ultimately should be the basis for improving the PageRank algorithm, and he presents algorithms that exploit the convergence behavior of individual components of the PageRank vector. Kamvar then extends the ideas of reputation management and personalized search to distributed networks like peer-to-peer and social networks. He highlights locality and computational considerations related to the structure of the network, and considers such unique issues as malicious peers. He describes the EigenTrust algorithm and applies various PageRank concepts to P2P settings. Discussion chapters summarizing results conclude the book's two main sections.  Clear and thorough, this book provides an authoritative look at central innovations in search for all of those interested in the subject.</t>
  </si>
  <si>
    <t xml:space="preserve"> The clarity of presentation makes this book accessible to a broad audience. The scholarship is thorough and sound, and the experimental results are presented in a precise and detailed fashion. —Taher Haveliwala, QForge Labs The writing style is extremely clear, and the book is accessible to readers both within and outside of the field. —Chen Greif, University of British Columbia Kamvar helped establish a foundation for P2P search and this book provides an authoritative record and source for his excellent work in this area. —Andrew Tomkins, Google</t>
  </si>
  <si>
    <t>Sep Kamvar is a consulting assistant professor of computational mathematics at Stanford University. From 2003 to 2007, he was the engineering lead for personalization at Google. He is the founder and former CEO of Kaltix, a personalized search engine acquired by Google in 2003.</t>
  </si>
  <si>
    <t>Predictive Intelligence in Biomedical and Health Informatics</t>
  </si>
  <si>
    <t>Srivastava, Rajshree / Bhattacharyya, Siddhartha / Khanna, Ashish / Nguyen, Nhu Gia</t>
  </si>
  <si>
    <t xml:space="preserve"> COM004000 COMPUTERS / Intelligence (AI) &amp; Semantics; COM016000 COMPUTERS / Computer Vision &amp; Pattern Recognition; COM032000 COMPUTERS / Information Technology; COM044000 COMPUTERS / Neural Networks; COM051300 COMPUTERS / Programming / Algorithms; COM079000 COMPUTERS / Social Aspects / General; TEC037000 Technology &amp; Engineering / Robotics</t>
  </si>
  <si>
    <t>This book provides the latest trends and developments in predictive intelligence in Biomedical and Health Informatics. This discipline focuses on imaging, computer-aided diagnosis and therapy, and intelligent biomedical image processing and analysis. It develops computational models, methods and tools for biomedical engineering related to computer-aided diagnostics (CAD), computer-aided surgery (CAS), computational anatomy and bioinformatics.</t>
  </si>
  <si>
    <t>R. Srivastava, DIT Univ., A. Khanna, Agrasen Institute, S.Bhattacharyya, RCC Institute, India N. Nhu, Duy Tan Univ., Vietnam.</t>
  </si>
  <si>
    <t>Modelling and Simulations for Tourism and Hospitality</t>
  </si>
  <si>
    <t>An Introduction</t>
  </si>
  <si>
    <t>Baggio, Jacopo A. / Baggio, Rodolfo</t>
  </si>
  <si>
    <t>Tourism Essentials</t>
  </si>
  <si>
    <t xml:space="preserve"> BUS081000 BUSINESS &amp; ECONOMICS / Industries / Hospitality, Travel &amp; Tourism; COM072000 COMPUTERS / Computer Simulation; REF020000 REFERENCE / Research</t>
  </si>
  <si>
    <t>This book offers an essential introduction to the use of various modelling tools and simulation techniques in the domains of tourism and hospitality. It aims to encourage students, researchers and practitioners in tourism and hospitality to enhance and enrich their toolbox in order to achieve a better and more profound knowledge of their field.</t>
  </si>
  <si>
    <t>IntroductionChapter 1. Systems and Tourism SystemsChapter 2. Models and modellingChapter 3. Methodological ApproachesChapter 4. Advanced Modelling MethodsChapter 5. Choosing a Modelling MethodChapter 6: Tourism and Hospitality Case Studies</t>
  </si>
  <si>
    <t>This book communicates the science and art of modelling in a way that will inspire many to adopt system-level perspectives and explore alternative research approaches. The application examples at the end of the book are especially helpful as they illustrate not only the usefulness of different modelling strategies but also the importance of methodological choices.</t>
  </si>
  <si>
    <t>BaggioJacopo A.: Jacopo A. Baggio is Assistant Professor, University of Central Florida, USA. His research interests include the analysis and modelling of complex systems with a focus on social-ecological systems.BaggioRodolfo: Rodolfo Baggio is Professor, Bocconi University, Italy. His research interests include the application of complexity science and network science to the tourism and hospitality domains.Jacopo A. Baggio is Assistant Professor, University of Central Florida, USA. His research interests include the analysis and modelling of complex systems with a focus on social-ecological systems.Rodolfo Baggio is Professor, Bocconi University, Italy. His research interests include the application of complexity science and network science to the tourism and hospitality domains.</t>
  </si>
  <si>
    <t>Artificial Intelligence and Computational Dynamics for Biomedical Research</t>
  </si>
  <si>
    <t>Saxena, Ankur / Brault, Nicolas</t>
  </si>
  <si>
    <t xml:space="preserve"> COM004000 COMPUTERS / Intelligence (AI) &amp; Semantics; COM032000 COMPUTERS / Information Technology; COM051300 COMPUTERS / Programming / Algorithms; COM079000 COMPUTERS / Social Aspects / General; COM082000 COMPUTERS / Bioinformatics; TEC009000 Technology &amp; Engineering / Engineering (General)</t>
  </si>
  <si>
    <t>This work presents the latest development in the field of computational intelligence to advance Big Data and Cloud Computing concerning applications in medical diagnosis. As forum for academia and professionals it covers state-of-the-art research challenges and issues in the digital information &amp;amp knowledge management and the concerns along with the solutions adopted in these fields.</t>
  </si>
  <si>
    <t>Ankur Saxena, Amity University, India Nicolas Brault, UniLaSalle, Beauvais, France.</t>
  </si>
  <si>
    <t>Computation and Communication Technologies</t>
  </si>
  <si>
    <t>Kumar, Senthil T. / Mathivanan, Bala</t>
  </si>
  <si>
    <t xml:space="preserve"> COM000000 COMPUTERS / General; COM020010 COMPUTERS / Data Transmission Systems / Electronic Data Interchange; COM032000 COMPUTERS / Information Technology; TEC008000 Technology &amp; Engineering / Electronics / General; TEC008010 Technology &amp; Engineering / Electronics / Circuits / General</t>
  </si>
  <si>
    <t>This conference proceedings summarizes invited publications from the two IDES (Institute of Doctors Engineers and Scientists) International conferences, both held in Bangalore/ India.</t>
  </si>
  <si>
    <t>Dr. Senthil Kumar T, Amrita School of Engineering, India Dr. B Mathivanan, Sri Ramakrishna Engg. College, India.</t>
  </si>
  <si>
    <t>Computational Intelligence for Managing Pandemics</t>
  </si>
  <si>
    <t>Khamparia, Aditya / Hossain Mondal, Rubaiyat / Podder, Prajoy / Bhushan, Bharat / Albuquerque, Victor Hugo C. de / Kumar, Sachin</t>
  </si>
  <si>
    <t xml:space="preserve"> COM004000 COMPUTERS / Intelligence (AI) &amp; Semantics; COM016000 COMPUTERS / Computer Vision &amp; Pattern Recognition; COM032000 COMPUTERS / Information Technology; COM044000 COMPUTERS / Neural Networks; COM051300 COMPUTERS / Programming / Algorithms; COM079000 COMPUTERS / Social Aspects / General</t>
  </si>
  <si>
    <t>This book uncovers the stakes and possibilities of handling pandemic diseases with the help of Computational Intelligence, using cases and applications from the current Covid-19 pandemic. The book chapters will focus on the application of CI and its related fields in managing different aspects of Covid-19, including modelling of the disease spread, data-driven prediction, identification of disease hotspots, and medical decision support.</t>
  </si>
  <si>
    <t>A. Khamparia, LPU, India B. Bhushan, HMRITM, India M.R.H. Mondal, P. Podder, BUET, Bangladesh V.H. de Albuquerque, UNIFOR, Brazil.</t>
  </si>
  <si>
    <t>Design of Multimodal Mobile Interfaces</t>
  </si>
  <si>
    <t>Shaked, Nava / Winter, Ute</t>
  </si>
  <si>
    <t xml:space="preserve"> COM032000 COMPUTERS / Information Technology; COM070000 COMPUTERS / User Interfaces; LAN018000 LANGUAGE ARTS &amp; DISCIPLINES / Speech; TEC007000 Technology &amp; Engineering / Electrical</t>
  </si>
  <si>
    <t>The book discusses the new world of mobile multimodality, focusing on innovative technologies and design which create a state-of-the-art user interface. It examines the practical challenges entailed in meeting commercial deployment goals, and offers new approaches to designing such interfaces.</t>
  </si>
  <si>
    <t>1.Multimodal Case Studies2.Discussion of UI Challenges3.Integration Challenges4.Social Values of Multimodality5.Accessibility Issues6.Industry Effect and Evolution</t>
  </si>
  <si>
    <t>Nava A Shaked, Holon Institute of Technology,Holon, Israel Ute Winter, General Motors, Israel.</t>
  </si>
  <si>
    <t>From Russia with Code</t>
  </si>
  <si>
    <t>Programming Migrations in Post-Soviet Times</t>
  </si>
  <si>
    <t>Lépinay, Vincent Antonin / Biagioli, Mario</t>
  </si>
  <si>
    <t xml:space="preserve"> COM079000 COMPUTERS / Social Aspects / General; HIS032000 HISTORY / Russia &amp; the Former Soviet Union; SOC002010 SOCIAL SCIENCE / Anthropology / Cultural &amp; Social</t>
  </si>
  <si>
    <t>While Russian computer scientists are notorious for their interferencein the 2016 US presidential election, they are ubiquitous on Wall Streetandcoveted by international IT firmsand often perceivethemselves as the present manifestation of the past glory of Soviet scientificprowess. Drawing on over three hundred in-depth interviews, the contributors toFrom Russia with Code trace the practices, education, careers,networks, migrations, and lives of Russian IT professionals at home and abroad,showing how they function as key figures in the tense political and ideologicalenvironment of technological innovation in post-Soviet Russia. Among other topics,they analyze coders' creation of both transnational communities and local networksof political activists Moscow's use of IT funding to control peripheral regionsbrain drain and the experiences of coders living abroad in the United Kingdom,United States, Israel, and Finland and the possible meanings of Russian computingsystems in a heterogeneous nation and industry. Highlighting the centrality ofcomputer scientists to post-Soviet economic mobilization in Russia, the contributorsoffer new insights into the difficulties through which a new entrepreneurial cultureemerges in a rapidly changing world.Contributors. IrinaAntoschyuk, Mario Biagioli, Ksenia Ermoshina, Marina Fedorova, Andrey Indukaev,Alina Kontareva, Diana Kurkovsky, Vincent Lépinay, Alexandra Masalskaya, DariaSavchenko, Liubava Shatokhina, Alexandra Simonova, Ksenia Tatarchenko, ZinaidaVasilyeva, Dimitrii Zhikharevich</t>
  </si>
  <si>
    <t>List of Abbreviations viiAcknowledgmentsixIntroduction: Russian Economies of Code / Mario Biagioli and VincentLépinay 1I. Coding Collectives1. Before the Collapse:Programming Cultures in the Soviet Union / Ksenia Tatarchenko392. From Lurker to Ninja: Creating an IT Community at Yandex / MarinaFedorova 593. For Code and Country: Civic Hackers inContemporary Russia / Ksenia Ermoshina 87II. Outward-LookingEnclaves4. At the Periphery of the Empire: Recycling Japanese Cars intoVladivostok's IT Communuity / Alexandra Masalskaya and Zinaida Vasilyeva1135. Kazan Connected:  IT-ing Up  a Province / Alina Kontareva1456. Hackerspaces and Technoparks in Moscow / AleksandraSimonova 1677. Siberian Software Developers / AndreyInkukaev 1958. E-Estonia Reprogrammed: Nation Branding andChildren Coding / Daria Savchenko 213III. Interlude: RussianMaps9. Post-Soviet Ecosystems of IT / Dmitrii Zhikharevich231IV. Bridges and Mismatches10. Migrating Step by Step: RussianComputer Specialists in the UK / Irina Antoschyuk 27111. BrainDrain and Boston's  Upper-Middle Tech  / Diana Kurkovsky West29712. Jews in Russia and Russians in Israel / Marina Fedorova31913. Russian Programmers in Finland: Self-Presentation in MigrationNarratives / Lyubava Shatokhina 347Contributors365Index 369</t>
  </si>
  <si>
    <t xml:space="preserve"> Loren Graham, Professor of the History of ScienceEmeritus, Massachusetts Institute of Technology -- Benjamin Peters, author of How Not to Network aNation: The Uneasy History of the Soviet Internet</t>
  </si>
  <si>
    <t>Mario Biagioli is Distinguished Professor of Law, Science andTechnology Studies, and History at the University of California,Davis.Vincent Lépinay is Associate Professor in the Departmentof Sociology and Medialab at Sciences Po (Paris).</t>
  </si>
  <si>
    <t>List Cultures</t>
  </si>
  <si>
    <t>Knowledge and Poetics from Mesopotamia to BuzzFeed</t>
  </si>
  <si>
    <t>Young, Liam</t>
  </si>
  <si>
    <t>Recursions</t>
  </si>
  <si>
    <t xml:space="preserve"> COM032000 COMPUTERS / Information Technology; COM087000 COMPUTERS / Digital Media / General</t>
  </si>
  <si>
    <t>We live in an age of lists, from magazine features to online clickbait. This book situates the list in a long tradition, asking key questions about the list as a cultural and communicative form. What, Liam Cole Young asks, can this seemingly innocuous form tell us about historical and contemporary media environments and logistical networks? Connecting German theories of cultural techniques to Anglo-American approaches that address similar issues, List Cultures makes a major contribution to debates about New Materialism and the post-human turn.</t>
  </si>
  <si>
    <t>Preface Introduction: List Cultures 1. History: Lists and media materialism2. Epistemology: Pop music charts and the making of a cultural field3. Administration I: The state, the fact, and double-entry bookkeeping4. Administration II: The Nazi census and making up people 5. Logistics: Listicles and algorithms in real time 6. Poetics: Uncanny modernity in Heidegger, Borges, and Marker Conclusion: Etcetera = Notes Bibliography Index</t>
  </si>
  <si>
    <t xml:space="preserve"> List Culturesis an important book, both from a scientific and a societal point of view, which brilliantly illustrates the role humanities can and must play in debates that may seem unhospitable to them, but that are cruelly in need of the broader civilizational approach updated by Young. — Leonardo</t>
  </si>
  <si>
    <t>Liam Cole Young is a faculty member in the School of Journalism and Communication at Carleton University in Ottawa, Canada.</t>
  </si>
  <si>
    <t>Effective Open Access 07.07.2021</t>
  </si>
  <si>
    <t>University of Chicago Press</t>
  </si>
  <si>
    <t>Computers and Common Sense. the Myth of Thinking Machines</t>
  </si>
  <si>
    <t>Taube, Mortimer</t>
  </si>
  <si>
    <t xml:space="preserve"> COM017000 COMPUTERS / Cybernetics</t>
  </si>
  <si>
    <t>Examines the evidence for the existence or future existence of machines that can translate languages, learn in the same sense as humans learn, make decisions, and carry out any intelligent operation that a human is capable of carrying out.</t>
  </si>
  <si>
    <t>The Internet of Everything</t>
  </si>
  <si>
    <t>Advances, Challenges and Applications</t>
  </si>
  <si>
    <t>Dey, Nilanjan / Shinde, Gitanjali / Mahalle, Parikshit / Olesen, Henning</t>
  </si>
  <si>
    <t>130</t>
  </si>
  <si>
    <t xml:space="preserve"> COM004000 COMPUTERS / Intelligence (AI) &amp; Semantics; COM079000 COMPUTERS / Social Aspects / General; SCI017000 SCIENCE / Life Sciences / Cell Biology</t>
  </si>
  <si>
    <t>The phenomenon of Internet of Things (IoT) and the concept of Internet of Everything (IoE) respond to the need for machine to machine communication, automation, smart computing and ubiquitous access to personal devices. This book aims to present different aspects of IoE, challenges faced by IoE and its applications.</t>
  </si>
  <si>
    <t>Henning Olesen, Aalborg, Denmark Nilanjan Dey, Kolkatta, India  P.N. Mahalle, Pune, India G.R. Shinde, Pune, India</t>
  </si>
  <si>
    <t>Effective Open Access 12.02.2020</t>
  </si>
  <si>
    <t>Big Data Security</t>
  </si>
  <si>
    <t>Gupta, Shibakali / Banerjee, Indradip / Bhattacharyya, Siddhartha</t>
  </si>
  <si>
    <t xml:space="preserve"> COM018000 COMPUTERS / Data Processing; COM021030 COMPUTERS / Database Management / Data Mining; COM053000 COMPUTERS / Security / General</t>
  </si>
  <si>
    <t>After a short description of the key concepts of big data the book explores on the secrecy and security threats posed especially by cloud based data storage. It delivers conceptual frameworks and models along with case studies of recent technology.</t>
  </si>
  <si>
    <t>Shibakali Guipta, Borehat, India Indiradip Banarjee, Burdwan, India Siddhartha Bhattacharyya, Kolkatta,India</t>
  </si>
  <si>
    <t>Effective Open Access 17.02.2020</t>
  </si>
  <si>
    <t>Postoptimal Analyses, Parametric Programming, and Related Topics</t>
  </si>
  <si>
    <t>Degeneracy, Multicriteria Decision Making, Redundancy</t>
  </si>
  <si>
    <t>Gal, Tomas</t>
  </si>
  <si>
    <t>23 x 15,5</t>
  </si>
  <si>
    <t xml:space="preserve"> COM000000 COMPUTERS / General; COM014000 COMPUTERS / Computer Science</t>
  </si>
  <si>
    <t>Electronic Tribes</t>
  </si>
  <si>
    <t>The Virtual Worlds of Geeks, Gamers, Shamans, and Scammers</t>
  </si>
  <si>
    <t>Smith, Stephen A. / Adams, Tyrone L.</t>
  </si>
  <si>
    <t>University of Texas Press</t>
  </si>
  <si>
    <t xml:space="preserve"> COM000000 COMPUTERS / General; COM079000 COMPUTERS / Social Aspects / General</t>
  </si>
  <si>
    <t>Whether people want to play games and download music, engage in social networking and professional collaboration, or view pornography and incite terror, the Internet provides myriad opportunities for people who share common interests to find each other. The contributors to this book argue that these self-selected online groups are best understood as tribes, with many of the same ramifications, both positive and negative, that tribalism has in the non-cyber world.          In Electronic Tribes, the authors of sixteen competitively selected essays provide an up-to-the-minute look at the social uses and occasional abuses of online communication in the new media era. They explore many current Internet subcultures, including MySpace.com, craftster.org, massively multiplayer online role-playing games (MMORPGs) such as World of Warcraft, music downloading, white supremacist and other counterculture groups, and Nigerian e-mail scams. Their research raises compelling questions and some remarkable answers about the real-life social consequences of participating in electronic tribes. Collectively, the contributors to this book capture a profound shift in the way people connect, as communities formed by geographical proximity are giving way to communities—both online and offline—formed around ideas.</t>
  </si>
  <si>
    <t>Foreword, Ronald E. Rice            Acknowledgments            Introduction: Where Is the Shaman? Jim Parker            Part I: Conceptualizing Electronic Tribes                Chapter 1.  A Tribe by Any Other Name . . . ,  Tyrone L. Adams and Stephen A. Smith                Chapter 2. Mimetic Kinship: Theorizing Online  Tribalism,  Veronica M. Davidov and Barbara Andersen                Chapter 3. Electronic Tribes (E-Tribes): Some Theoretical Perspectives and Implications, Bolanle Olaniran                Chapter 4. Revisiting the Impact of Tribalism on Civil Society: An Investigation of the Potential Benefits of Membership in an E-Tribe on Public Discourse, Christina Standerfer                                      Part II: Social Consequences of Electronic Tribalism                Chapter 5. Theorizing the E-Tribe on MySpace.com, David R. Dewberry                Chapter 6. Don't Date, Craftsterbate: Dialogue and Resistance on craftster.org, Terri L. Russ                Chapter 7. Guild Life in the World of Warcraft: Online Gaming Tribalism, Thomas Brignall III                Chapter 8. At the Electronic Evergreen: A Computer-Mediated Ethnography of Tribalism in a Newsgroup from Montserrat and Afar, Jonathan Skinner                                      Part III: Emerging Electronic Tribal Cultures                Chapter 9.  Like a neighborhood of sisters : Can Culture Be Formed Electronically? Deborah Clark Vance                Chapter 10. Gerald M. Phillips as Electronic Tribal Chief: Socioforming Cyberspace, Ann Rosenthal                Chapter 11. Digital Dreamtime, Sonic Talismans: Music Downloading and the Tribal Landscape, Michael C. Zalot                Chapter 12. Magic, Myth, and Mayhem: Tribalization in the Digital Age, Leonie Naughton                                      Part IV: Cybercrime and Counterculture among Electronic Tribes                Chapter 13. Mundanes at the Gate . . . and Perverts Within:</t>
  </si>
  <si>
    <t xml:space="preserve">H. L. Goodall Jr., Director, Hugh Downs School of Human Communication, Arizona State University: The major contribution of this book is that the idea of 'tribe' is fully and robustly explicated in ways that challenge existing wisdom, particularly the idea that Internet users are best understood as communities. . . . The richness of diverse research resources is evident in every chapter. I particularly commend the editors on the international perspective and the inclusion of such a surprising array of subcultures. </t>
  </si>
  <si>
    <t>TYRONE L. ADAMS is the Richard D'Aquin Professor of Journalism and Communications at the University of Louisiana, Lafayette.STEPHEN A. SMITH is Professor of Communication at the University of Arkansas.</t>
  </si>
  <si>
    <t>Trusted Computing</t>
  </si>
  <si>
    <t>Principles and Applications</t>
  </si>
  <si>
    <t>Feng, Dengguo</t>
  </si>
  <si>
    <t>Advances in Computer Science</t>
  </si>
  <si>
    <t xml:space="preserve"> COM032000 COMPUTERS / Information Technology; COM043050 COMPUTERS / Security / Networking; COM053000 COMPUTERS / Security / General; COM083000 COMPUTERS / Security / Cryptography</t>
  </si>
  <si>
    <t>The book summarizes key concepts and theories in trusted computing, e.g., TPM, TCM, mobile modules, chain of trust, trusted software stack etc, and discusses the configuration of trusted platforms and network connections. It also emphasizes the application of such technologies in practice, extending readers from computer science and information science researchers to industrial engineers.</t>
  </si>
  <si>
    <t>Table of Content:Chapter 1 Introduction1.1 Latest development1.2 Overview on credible terminal configuration, remote attestation, trusted network connect1.3 Challenges 12Chapter 2 Trusted platform module2.1 Goal for module design2.2 TPM security chip2.3 TCM security chip2.4 Mobile trusted module2.5 Developments for new technologies - dynamic root credibility, virtual technology2.6 SummaryReferencesChapter 3 Configuration for chain of trust3.1 Trusted root3.2 Chain of trust3.3 Static Chain of Trust3.4 Dynamic chain of trust3.5 Chain of trust in virtual platform3.6 SummaryReferencesChapter 4 Trusted software stack4.1 Trusted software stack architecture and features4.2 Trusted Software Stack interface4.3 Applications4.4 Open source software stack4.5 SummaryReferencesChapter 5 Trusted platform5.1 Overview5.2 For personal computer5.3 Server5.4 Trusted Mobile Platform5.5 Virtualized trusted platform5.6 Applications5.7 SummaryReferencesChapter 6 Assessment6.1 Compliance test for trusted platform module6.2 Security mechanisms for trusted computing and analysis6.3 Trusted computing assessment and certification6.4 Analysis for overall perfermance6.5 SummaryReferencesChapter 7 Remote attestation7.1 Principles for remote attestation7.2 Current studies on remote attestation7.3 Platform identification7.4 Binary-based remote attestation, attribute-based remote attestation7.5 Systems and applications7.6 SummaryReferencesChapter 8 Trusted network connection8.1 Background8.2 Access and interfaces8.3 Network extension - Trust@FHH8.3.3ISCAS trusted network access system8.4 Application8.5 SummaryReferencesAppendix &amp;#8211 encryption algorithms and protocol</t>
  </si>
  <si>
    <t>Dengguo Feng, Institute of Software, Chinese Academy of Sciences, Beijing, China</t>
  </si>
  <si>
    <t>Coding and Cryptography</t>
  </si>
  <si>
    <t>Synergy for a Robust Communication</t>
  </si>
  <si>
    <t>Zivic, Natasa</t>
  </si>
  <si>
    <t>Oldenbourg Wissenschaftsverlag</t>
  </si>
  <si>
    <t xml:space="preserve"> COM000000 COMPUTERS / General; COM051000 COMPUTERS / Programming / General; TEC009000 Technology &amp; Engineering / Engineering (General)</t>
  </si>
  <si>
    <t>This book presents the benefits of the synergetic effect of the combination of coding and cryptography. It introduces new directions for the interoperability between the components of a communication system. Coding and cryptography are standard components in today`s distributed systems. The integration of cryptography into coding aspects is very interesting, as the usage of cryptography will be common use, even in industrial applications. The book is based on new developments of coding and cryptography, which use real numbers to express reliability values of bits instead of binary values 0 and 1. The presented methods are novel and designed for noisy communication, which doesn&amp;#180t allow the successful use of cryptography. The rate of successful verifications is improved essentially not only for standard or  hard  verification, but even more after the introduction of  soft  verification. A security analysis shows the impact on the security. Information security and cryptography follow the late developments of communication theory by changing from  hard  to  soft , which results in much better results.</t>
  </si>
  <si>
    <t>Test Pattern</t>
  </si>
  <si>
    <t>Instructional Television at Scarborough College, University of Toronto</t>
  </si>
  <si>
    <t>Lee, John</t>
  </si>
  <si>
    <t xml:space="preserve"> EDU001030 EDUCATION / Administration / Higher; EDU012000 EDUCATION / Experimental Methods; EDU029030 EDUCATION / Teaching Methods &amp; Materials / Science &amp; Technology; EDU039000 EDUCATION / Computers &amp; Technology</t>
  </si>
  <si>
    <t>Scarborough was the first North American university college planned from its inception for television. John Lee has written a comprehensive and easily read report of the experiement, its results, and its effects on the internal life of the college. His approach is sociological.</t>
  </si>
  <si>
    <t>LeeJohn: JOHN LEE studied sociology at the University of Toronto and received an honours BA in 1956. Initially keeping his degree secret, he worked his way up through the trade union movement as a factory labourer. In 1958 he was appointed research director of the Eastern District of the International Woodworkers of America, and in 1960 became education and public relations director of Local 1000 of the Canadian Union of Public Employees. He received an MA from Toronto in 1965, left union work to lecture in sociology at Trent University, and then went ot Sussex University and obtained a doctorate in sociology. Since 1969 he has been a member of the faculty of Scarborough College, University of Toronto, and at present is chairman of the Dean's Advisory Committee on Television there. He has published two sociological studes:  The Greendale canadians' in Canadian Society, edited by Bernard Blishen, and Sectarian Healers.</t>
  </si>
  <si>
    <t>Software Testing for Conventional and Logic Programming</t>
  </si>
  <si>
    <t>Jack, Oliver</t>
  </si>
  <si>
    <t>Programmierung Komplexer Systeme / Programming Complex Systems</t>
  </si>
  <si>
    <t xml:space="preserve"> COM000000 COMPUTERS / General; COM014000 COMPUTERS / Computer Science; COM051000 COMPUTERS / Programming / General</t>
  </si>
  <si>
    <t>Machine Learning for Cyber Security</t>
  </si>
  <si>
    <t>Malik, Preeti / Nautiyal, Lata / Ram, Mangey</t>
  </si>
  <si>
    <t>15</t>
  </si>
  <si>
    <t xml:space="preserve"> BUS070030 BUSINESS &amp; ECONOMICS / Industries / Computers &amp; Information Technology; COM004000 COMPUTERS / Intelligence (AI) &amp; Semantics; COM051300 COMPUTERS / Programming / Algorithms; COM053000 COMPUTERS / Security / General; MAT003000 MATHEMATICS / Applied; TEC009000 Technology &amp; Engineering / Engineering (General)</t>
  </si>
  <si>
    <t>This book shows how machine learning (ML) methods can be used to enhance cyber security operations, including detection, modeling, monitoring as well as defense against threats to sensitive data and security systems. Filling an important gap between ML and cyber security communities, it discusses topics covering a wide range of modern and practical ML techniques, frameworks and tools. 　</t>
  </si>
  <si>
    <t>Preeti Malik, Mangey Ram, Graphic Era University, India Lata Nautiyal, University of Bristol, UK.</t>
  </si>
  <si>
    <t>IV Dictionary</t>
  </si>
  <si>
    <t>Konzepte zur Verwaltung der betrieblichen Metadaten</t>
  </si>
  <si>
    <t>Eicker, Stefan</t>
  </si>
  <si>
    <t>Studien zur Wirtschaftsinformatik</t>
  </si>
  <si>
    <t xml:space="preserve"> COM000000 COMPUTERS / General; COM014000 COMPUTERS / Computer Science; SCI000000 SCIENCE / General</t>
  </si>
  <si>
    <t>Frontmatter -- Inhaltsübersicht -- 1. Einführung -- 2. Vom Data Dictionary zum IV-Dictionary -- 3. Anforderungen an das IV-Dictionary als Werkzeug zur Verwaltung der betrieblichen Metadaten -- 4. Vorbereitung einer Analyse von Data Dictionaries -- 5. Eine Analyse moderner kommerzieller Data Dictionaries -- 6. Basiskonzepte für das IV-Dictionary -- 7. Ausbück -- Literaturverzeichnis -- Verzeichnis der verwendeten Handbücher -- Verzeichnis der Abbildungen -- Verzeichnis der Übersichten -- Verzeichnis der Tabellen -- Anhang</t>
  </si>
  <si>
    <t>Becoming Beside Ourselves</t>
  </si>
  <si>
    <t>The Alphabet, Ghosts, and Distributed Human Being</t>
  </si>
  <si>
    <t>Rotman, Brian</t>
  </si>
  <si>
    <t xml:space="preserve"> COM079010 COMPUTERS / Social Aspects / Human-Computer Interaction; LIT006000 LITERARY CRITICISM / Semiotics &amp; Theory; SCI075000 SCIENCE / Philosophy &amp; Social Aspects</t>
  </si>
  <si>
    <t>Theoretical study of the relationship between technoscience and thehuman body that examines the ways in which bodies and machines&amp;ampquotspeak&amp;ampquot not just through language but also throughgesture, numbers, and other non-alphabetic systems of expressio</t>
  </si>
  <si>
    <t>Foreword: Machine Bodies, Ghosts, and Para-Selves: Confronting the Singularitywith Brian Rotman / Timothy Lenoir ixPrefacexxxiAcknowledgments xxxvAuraxxxviiIntroduction: Lettered Selves and Beyond1Part I1. The Alphabetic Body132. Gesture and Non-Alphabetic Writing33Interlude3. Technological Mathematics57Part II4. Parallel Selves815. Ghost Effects 107Notes139References 151Index 163</t>
  </si>
  <si>
    <t>“Becoming Beside Ourselves is a bold,provocative, and highly original argument about the relation between medial effectsand changing manifestations of subjectivity. It traces a sweeping trajectory fromwhat Brian Rotman calls the ‘lettered self,’ associated with alphabetic inscriptionand the codex printed book, to the subject as distributed assemblage associated withnetwork culture. While others have made parts of this kind of argument before,Rotman’s analysis is unique in placing special emphasis on gesture and revealing itstraces in orality and print. In a brilliant synthesis, he mixes evolutionary theorywith a Deleuzian view of agent-as-assemblage, arguing that computational media bothreveal and perform distributed cognition as a crucial aspect of humanbeing-in-the-world. Essential reading for anyone interested in the interrelationsbetween computational media, contemporary subjectivity, and humanevolution.”—Katherine Hayles, University of California, LosAngeles“Brian Rotman’sexciting new text not only adds to his previous work on signifying technology (zero,infinity), it expands his study of abstraction to encompass the construction ofsubjectivity itself. Becoming Beside Ourselves will open up allkinds of unexplored terrains, from grammatology to psychoanalysis, from the historyof technology to the study of culture and religion.”—FredricJameson, Duke University</t>
  </si>
  <si>
    <t>Brian Rotman is Distinguished Humanities Professor in theDepartment of Comparative Studies at Ohio State University. He is the author ofseveral books, including Mathematics as Sign: Writing, Imagining,Counting Ad Infinitum...The Ghost in Turing’s Machine: TakingGod out of Mathematics and Putting the Body Back In andSignifying Nothing: the Semiotics of Zero. Rotman has a doctoratein mathematics. Timothy Lenoir is the Kimberly J. Jenkins Chair of New Technologiesand Society at Duke University.</t>
  </si>
  <si>
    <t>AN/FSQ-7: the computer that shaped the Cold War</t>
  </si>
  <si>
    <t xml:space="preserve"> COM000000 COMPUTERS / General; COM080000 COMPUTERS / History; TEC008000 Technology &amp; Engineering / Electronics / General; TEC009000 Technology &amp; Engineering / Engineering (General)</t>
  </si>
  <si>
    <t>One of the most impressive computer systems ever was the vacuum tube based behemoth AN/FSQ-7, which was the heart of the ''Semi Automatic Ground Environment''. Machines of this type were children of the Cold War and had a tremendous effect in politics. They also generated a vast amount of spin-offs which still shape our world. This book focuses on the technological achievements and details of this marvelous machine and of its predecessor Whirlwind. The various developments, ranging from magnetic core memory to data transmission via telephone lines, are covered in detail with schematics, circuit descriptions and small programming examples.This book is a treasure trove for those interested in the technology of early digital computers and those interested in the impact these machines had and still have on our current computer systems.</t>
  </si>
  <si>
    <t>Bernd Ulmann, Hochschule für Oekonomie und ManagementFrankfurt/Main.</t>
  </si>
  <si>
    <t>Data Visualization in Society</t>
  </si>
  <si>
    <t>Engebretsen, Martin / Kennedy, Helen</t>
  </si>
  <si>
    <t xml:space="preserve"> COM089000 COMPUTERS / Data Visualization; POL042000 POLITICAL SCIENCE / Political Ideologies / General; SOC026000 SOCIAL SCIENCE / Sociology / General; SOC052000 SOCIAL SCIENCE / Media Studies</t>
  </si>
  <si>
    <t>Today we are witnessing an increased use of data visualization in society. Across domains such as work, education and the news, various forms of graphs, charts and maps are used to explain, convince and tell stories. In an era in which more and more data are produced and circulated digitally, and digital tools make visualization production increasingly accessible, it is important to study the conditions under which such visual texts are generated, disseminated and thought to be of societal benefit. This book is a contribution to the multi-disciplined and multi-faceted conversation concerning the forms, uses and roles of data visualization in society. Do data visualizations do 'good' or 'bad'? Do they promote understanding and engagement, or do they do ideological work, privileging certain views of the world over others? The contributions in the book engage with these core questions from a range of disciplinary perspectives.</t>
  </si>
  <si>
    <t>List of tablesList of figuresAcknowledgementsForeword1 Introduction: The relationships between graphs, charts, maps and meanings, feelings, engagements Helen Kennedy and Martin Engebretsen Section I: Framing data visualization2 Ways of knowing with data visualizationsJill Walker Rettberg3 Inventorizing, situating, transforming: Social semiotics and data visualizationGiorgia Aiello4 The political significance of data visualization: Four key perspectivesTorgeir Uberg NærlandSection II: Living and working with data visualization 5 Rain on your radar: Engaging with weather data visualizations as part of everyday routinesEef Masson and Karin van Es6 Between automation and interpretation: Using data visualization in social media analytics companiesSalla-Maaria Laaksonen and Juho Pääkkönen7 Accessibility of data visualizations: An overview of European statistics institutesMikael Snaprud and Andrea Velazquez8 Evaluating data visualization: Broadening the measurements of successArran L. Ridley and Christopher Birchall9 Approaching data visualizations as interfaces: An empirical demonstration of how data are imag(in)edDaniela van Geenen and Maranke Wieringa10 Visualizing data: A lived experienceJill Simpson11 Data visualization and transparency in the newsHelen Kennedy, Wibke Weber and Martin EngebretsenSection III: Data visualization, learning and literacy12 What is visual-numeric literacy, and how does it work?Elise Seip Tønnessen13 Data visualization literacy: A feminist starting pointCatherine D'Ignazio and Rahul Bhargava14 Is literacy what we need in an unequal data society?Lulu Pinney15 Multimodal academic argument in data visualizationArlene Archer and Travis NoakesSection IV: Data visualization semiotics and aesthetics16 What we talk about when we talk about beautiful data visualizationsSara Brinch17 A multimodal perspective on data visualizationTuomo Hiippala 18 Exploring narrativity in data visualization in journalismWibke Weber19 The data epic: Visualization practi</t>
  </si>
  <si>
    <t xml:space="preserve"> The chapters in this expertly edited volume make a crucial contribution to critical studies in the area of data visualization. Focused on a broad range of topics including activism, literacy, accessibility, social disparity, gender politics, and professional practices, the papers demonstrate in case after case the rhetorical power of visualizations and the need to engage critically with that power.  - Johanna Drucker, Breslauer Professor and Distinguished Professor of Information Studies, UCLA  This book offers unique and much needed perspectives on data visualization culture. While most books still approach the subject in a practical  how to  way, Data Visualization in Society offers a range of critical reflections on key social and culture dimensions of visualization culture. This is the book we have been waiting for.  - Lev Manovich, Professor of Computer Science, The Graduate Center, City University of New York &amp; Director, Cultural Analytics Lab</t>
  </si>
  <si>
    <t>Martin Engebretsen is Professor of Language and Communication in the Department of Nordic and Media Studies at University of Agder and director of the INDVIL project (indvil.org), which also provides the inspiration for this book. His research areas include text and discourse studies, multimodality, hypertext and multimedia, computer mediated communication, journalism, and photography and visual communication.Helen Kennedy is Professor of Digital Society at the University of Sheffield. Her research traverses digital lanscapes, and is currently focused on the datafication of everyday life. Her Seeing Data (seeingdata.org) research into how non-experts relate to data visualizations provides the inspiration for many contributions to the Data Visualization in Society volume she edited with Martin Engebretsen.</t>
  </si>
  <si>
    <t>Effective Open Access 02.03.2020</t>
  </si>
  <si>
    <t>Software Complexity</t>
  </si>
  <si>
    <t>Measures and Methods</t>
  </si>
  <si>
    <t>Zuse, Horst</t>
  </si>
  <si>
    <t>Soft Computing and Optimization Techniques for Sustainable Agriculture</t>
  </si>
  <si>
    <t>Satapathy, Suchismita / Mishra, Debesh / Chatterjee, Prasenjit</t>
  </si>
  <si>
    <t xml:space="preserve"> BUS070030 BUSINESS &amp; ECONOMICS / Industries / Computers &amp; Information Technology; COM004000 COMPUTERS / Intelligence (AI) &amp; Semantics; TEC009010 Technology &amp; Engineering / Chemical &amp; Biochemical; TEC010000 Technology &amp; Engineering / Environmental / General; TEC037000 Technology &amp; Engineering / Robotics</t>
  </si>
  <si>
    <t>This book covers the emerging applications of different computational and optimization techniques in order to achieve a sustainable agriculture. A sustainable agricultural management requires tools in providing integrated, area-specific, and interpreted prediction or forecasting and guidance in every aspect in agriculture.</t>
  </si>
  <si>
    <t>D. Mishra, S. Satapathy, KIIT Bhubaneswar, Odisha, India P. Chatterjee, MCKV Institute,West Bengal, India.</t>
  </si>
  <si>
    <t>Finite Fields and Their Applications</t>
  </si>
  <si>
    <t>Character Sums and Polynomials</t>
  </si>
  <si>
    <t>Charpin, Pascale / Pott, Alexander / Winterhof, Arne</t>
  </si>
  <si>
    <t>Radon Series on Computational and Applied Mathematics</t>
  </si>
  <si>
    <t xml:space="preserve"> COM031000 COMPUTERS / Information Theory; MAT002040 MATHEMATICS / Algebra / Intermediate; MAT003000 MATHEMATICS / Applied</t>
  </si>
  <si>
    <t>This book is based on the invited talks of the  RICAM-Workshop on Finite Fields and Their Applications: Character Sums and Polynomials  held at the Federal Institute for Adult Education (BIfEB) in Strobl, Austria, from September 2-7, 2012. Finite fields play important roles in many application areas such as coding theory, cryptography, Monte Carlo and quasi-Monte Carlo methods, pseudorandom number generation, quantum computing, and wireless communication. In this book we will focus on sequences, character sums, and polynomials over finite fields in view of the above mentioned application areas:  Chapters 1 and 2 deal with sequences mainly constructed via characters and analyzed using bounds on character sums. Chapters 3, 5, and 6 deal with polynomials over finite fields. Chapters 4 and 9 consider problems related to coding theory studied via finite geometry and additive combinatorics, respectively. Chapter 7 deals with quasirandom points in view of applications to numerical integration using quasi-Monte Carlo methods and simulation. Chapter 8 studies aspects of iterations of rational functions from which pseudorandom numbers for Monte Carlo methods can be derived. The goal of this book is giving an overview of several recent research directions as well as stimulating research in sequences and polynomials under the unified framework of character theory.</t>
  </si>
  <si>
    <t>Pascale Charpin, INRIA, Le Chesnay, FranceAlexander Pott, Otto-von-Guericke-University Magdeburg, Germany Arne Winterhof, Johann Radon Institute for Computational and Applied Mathematics (RICAM), Austrian Academy of Sciences, Linz, Austria.</t>
  </si>
  <si>
    <t>Machine Learning for Protein Subcellular Localization Prediction</t>
  </si>
  <si>
    <t>Wan, Shibiao / Mak, Man-Wai</t>
  </si>
  <si>
    <t xml:space="preserve"> COM018000 COMPUTERS / Data Processing; COM021030 COMPUTERS / Database Management / Data Mining; TEC067000 Technology &amp; Engineering / Signals &amp; Signal Processing</t>
  </si>
  <si>
    <t>For bioinformaticians, computational biologists, and wet-lab biologists, the authors provide the latest machine learning approaches for protein subcellular localization prediction with a systemic scheme for improving predictors performance.</t>
  </si>
  <si>
    <t>1 Introduction 1.1Proteins and Their Subcellular Locations1.2 Why Computationally Predicting Protein Subcellular Localization?1.3 Organization of The Thesis 2 Literature Review 2.1 Sequence-Based Methods 2.2 Knowledge-Based Methods 2.3 Limitations of Existing Methods 3 Legitimacy of Using Gene Ontology Information 3.1 Direct Table Lookup? 3.2 Only Using Cellular Component GO Terms? 3.3 Equivalent to Homologous Transfer? 3.4 More Reasons for Using GO Information 4 Single-Location Protein Subcellular Localization 4.1 GOASVM: Extracting GO from Gene Ontology Annotation Database 4.2 FusionSVM: Fusion of Gene Ontology and Homology-Based Features 4.3 Summary 5 From Single-Location to Multi-Location 5.1 Significance of Multi-Location Proteins 5.2 Multi-Label Classification 5.3 mGOASVM: A Predictor for Both Single- and Multi-Location Proteins 5.4AD-SVM: An Adaptive-decision Multi-Label Predictor 5.5 mPLR-Loc: A Multi-Label Predictor Based on Penalized Logistic-Regression 5.6 Summary 6 MiningDeeper on GO for Protein Subcel</t>
  </si>
  <si>
    <t>Shibiao Wan, Man-Wai Mak, Hong Kong Polytechnic University, Hong Kong.</t>
  </si>
  <si>
    <t>Passwords</t>
  </si>
  <si>
    <t>Philology, Security, Authentication</t>
  </si>
  <si>
    <t>Lennon, Brian</t>
  </si>
  <si>
    <t xml:space="preserve"> COM042000 COMPUTERS / Natural Language Processing; COM080000 COMPUTERS / History; COM083000 COMPUTERS / Security / Cryptography; LAN009000 LANGUAGE ARTS &amp; DISCIPLINES / Linguistics / General; SOC052000 SOCIAL SCIENCE / Media Studies</t>
  </si>
  <si>
    <t>Cryptology, the science of ciphers and codes, and philology, the study of languages, are typically understood as separate domains. But Brian Lennon contends that computing’s humanistic applications, no less than its technical ones, are marked by the priorities of security and military institutions devoted to fighting wars and decoding intelligence.</t>
  </si>
  <si>
    <t>CoverTitle PageCopyrightContentsPreface1. ​Passwords: Philology, Security, Authentication2. ​Cryptophilology, I3. ​Machine Translation: A Tale of Two Cultures4. ​Cryptophilology, II5. ​The Digital Humanities and National SecurityNotesAcknowledgmentsIndex</t>
  </si>
  <si>
    <t>Passwords is a fascinating book. What is especially impressive is the author’s deft and knowing engagements with both the long histories of computational text processing and the many discourses that make up literary philology. This is just the sort of work that the present mania for the digital demands, and yet books that actually live up to those demands are few and far between. Lennon is one of the few scholars who is even capable of managing that feat, and he does so here with style and erudition.', David Golumbia, Virginia Commonwealth University'A stunning intervention, Passwords rivets our attention to the long history of our present fascination with the digital humanities. Through a series of close, contextual readings, from ninth-century Arabic philology and medieval European debates on language to twentieth-century stylometry and machine translation, this book recalls us to a series of engagements with language about which ‘all of us—we scholars, we philologists,’ as Lennon puts it, ought to know more. Passwords is eloquent and timely, and it offers a form of deep, institutional-lexical study, which schools us in a refusal to subordinate scholarship in the humanities to the identitarian and stabilizing imperatives of the national-security state.', Jeffrey Sacks, University of California, Riverside</t>
  </si>
  <si>
    <t>LennonBrian: Brian Lennon is Associate Professor of English and Comparative Literature at Pennsylvania State University.</t>
  </si>
  <si>
    <t>Complex Behavior in Evolutionary Robotics</t>
  </si>
  <si>
    <t>König, Lukas</t>
  </si>
  <si>
    <t xml:space="preserve"> COM004000 COMPUTERS / Intelligence (AI) &amp; Semantics; COM012050 COMPUTERS / Image Processing; COM017000 COMPUTERS / Cybernetics; COM034000 COMPUTERS / Interactive &amp; Multimedia; TEC004000 Technology &amp; Engineering / Automation; TEC009000 Technology &amp; Engineering / Engineering (General); TEC037000 Technology &amp; Engineering / Robotics</t>
  </si>
  <si>
    <t>Today, autonomous robots are used in a rather limited range of applications such as exploration of inaccessible locations, cleaning floors, mowing lawns etc. However, ongoing hardware improvements (and human fantasy) steadily reveal new robotic applications of significantly higher sophistication. For such applications, the crucial bottleneck in the engineering process tends to shift from physical boundaries to controller generation. As an attempt to automatize this process, Evolutionary Robotics has successfully been used to generate robotic controllers of various types. However, a major challenge of the field remains the evolution of truly complex behavior. Furthermore, automatically created controllers often lack analyzability which makes them useless for safety-critical applications. In this book, a simple controller model based on Finite State Machines is proposed which allows a straightforward analysis of evolved behaviors. To increase the model's evolvability, a procedure is introduced which, by adapting the genotype-phenotype mapping at runtime, efficiently traverses both the behavioral search space as well as (recursively) the search space of genotype-phenotype mappings. Furthermore, a data-driven mathematical framework is proposed which can be used to calculate the expected success of evolution in complex environments.</t>
  </si>
  <si>
    <t>Lukas König, KIT Karslruhe, Germany.</t>
  </si>
  <si>
    <t>Cultural Differences in Human-Computer Interaction</t>
  </si>
  <si>
    <t>Towards Culturally Adaptive Human-Machine Interaction</t>
  </si>
  <si>
    <t>Heimgärtner, Rüdiger</t>
  </si>
  <si>
    <t>Es wird eine Methode zur Bestimmung von quantitativ klassifizierenden kulturellen Variablen der Mensch-Maschine-Interaktion (MMI) präsentiert und in einem Werkzeug für die interkulturelle Interaktionsanalyse umgesetzt. Rüdiger Heimgärtner zeigt, dass MMI anhand der kulturell geprägten Interaktionsmuster des Benutzers automatisch an dessen kulturellen Hintergrund angepasst werden kann. Empfehlungen für das Design interkultureller Benutzungsschnittstellen sowie für die Architekturbildung kulturell-adaptiver Systeme runden die Arbeit ab. Der Arbeitsbericht der Dissertation ist in elektronischer Form auf der IUIC-WebSite www.iuic.de veröffentlicht. Nach Registrierung unter „Projekte/Projects“ und Bestätigung der Aktivierungs-Email können Käufer den Arbeitsbericht einsehen.</t>
  </si>
  <si>
    <t>Synthetic Worlds</t>
  </si>
  <si>
    <t>The Business and Culture of Online Games</t>
  </si>
  <si>
    <t>Castronova, Edward</t>
  </si>
  <si>
    <t xml:space="preserve"> BUS000000 BUSINESS &amp; ECONOMICS / General; COM000000 COMPUTERS / General; COM057000 COMPUTERS / Virtual Reality</t>
  </si>
  <si>
    <t>From EverQuest to World of Warcraft, online games have evolved from the exclusive domain of computer geeks into an extraordinarily lucrative staple of the entertainment industry. People of all ages and from all walks of life now spend thousands of hours—and dollars—partaking in this popular new brand of escapism. But the line between fantasy and reality is starting to blur. Players have created virtual societies with governments and economies of their own whose currencies now trade against the dollar on eBay at rates higher than the yen. And the players who inhabit these synthetic worlds are starting to spend more time online than at their day jobs.In Synthetic Worlds, Edward Castronova offers the first comprehensive look at the online game industry, exploring its implications for business and culture alike. He starts with the players, giving us a revealing look into the everyday lives of the gamers—outlining what they do in their synthetic worlds and why. He then describes the economies inside these worlds to show how they might dramatically affect real world financial systems, from potential disruptions of markets to new business horizons. Ultimately, he explores the long-term social consequences of online games: If players can inhabit worlds that are more alluring and gratifying than reality, then how can the real world ever compete? Will a day ever come when we spend more time in these synthetic worlds than in our own? Or even more startling, will a day ever come when such questions no longer sound alarmist but instead seem obsolete?With more thanten million active players worldwide—and with Microsoft and Sony pouring hundreds of millions of dollars into video game development—online games have become too big to ignore. Synthetic Worlds spearheads our efforts to come to terms with this virtual reality and its concrete effects.“Illuminating. . . . Castronova’s analysis of the economics of f</t>
  </si>
  <si>
    <t>AcknowledgmentsIntroduction: The Changing Meaning of PlayPart I. The Synthetic World: A TourChapter 1. Daily Life on a Synthetic EarthChapter 2. The UserChapter 3. The Mechanics of World-MakingChapter 4. Emergent Culture: Institutions within Synthetic RealityChapter 5. The Business of World-MakingPart II. When Boundaries FadeChapter 6. The Almost-Magic CircleChapter 7. Free CommerceChapter 8. The Economics of Fun: Behavior and DesignChapter 9. GovernanceChapter 10. Topographies of TerrorChapter 11. Toxic Immersion and Internal SecurityPart III. Threats and OpportunitiesChapter 12. Implications and PoliciesChapter 13. Into the Age of WonderAppendix: A Digression on Virtual RealityNotesReferencesIndex</t>
  </si>
  <si>
    <t>“Synthetic Worlds is a surprisingly profound book about the social, political, and economic issues arising from the emergence of vast multiplayer games on the Internet. What Castronova has realized is that these games, where players contribute considerable labor in exchange for things they value, are not merely like real economies, they are real economies, displaying inflation, fraud, Chinese sweatshops, and some surprising in-game innovations.”--Tim Harford, Chronicle of Higher Education— Tim Harford, Chronicle of Higher Education</t>
  </si>
  <si>
    <t>Edward Castronova is associate professor of telecommunications at Indiana University, where he specializes in the economic and social impact of multiplayer online video games.</t>
  </si>
  <si>
    <t>Harnessing the UEFI Shell</t>
  </si>
  <si>
    <t>Moving the Platform Beyond DOS, Second Edition</t>
  </si>
  <si>
    <t>Lewis, Tim / Zimmer, Vincent / Rothman, Michael</t>
  </si>
  <si>
    <t xml:space="preserve"> COM011000 COMPUTERS / Systems Architecture / General; COM041000 COMPUTERS / Microprocessors; COM043000 COMPUTERS / Networking / General; COM043050 COMPUTERS / Security / Networking; COM046080 COMPUTERS / Operating Systems / Mainframe &amp; Midrange; COM051000 COMPUTERS / Programming / General; COM051230 COMPUTERS / Software Development &amp; Engineering / General</t>
  </si>
  <si>
    <t>Focusing on the use of the UEFI Shell and its recently released formal specification, this book unlocks a wide range of usage models which can help people best utilize the shell solutions. This text also expands on the obvious intended utilization of the shell and explains how it can be used in various areas such as security, networking, configuration, and other anticipated uses such as manufacturing, diagnostics, etc. Among other topics, Harnessing the UEFI Shell demonstrates how to write Shell scripts, how to write a Shell application, how to use provisioning options and more. Since the Shell is also a UEFI component, the book will make clear how the two things interoperate and how both Shell developers as well as UEFI developers can dip into the other's field to further expand the power of their solutions. Harnessing the UEFI Shell is authored by the three chairs of the UEFI working sub-teams, Michael Rothman (Intel, chair of the UEFI Configuration and UEFI Shell sub-teams), Vincent Zimmer (Intel, chair of the UEFI networking sub-team and security sub-team), and Tim Lewis (Insyde Software, chair of the UEFI security sub-team). This book is perfect for any OEMs that ship UEFI-based solutions (which is all of the MNCs such as IBM, Dell, HP, Apple, etc.), software developers who are focused on delivering solutions targeted to manufacturing, diagnostics, hobbyists, or stand-alone kiosk environments.</t>
  </si>
  <si>
    <t>Preface  vii  Chapter 1 Introduction  1  What is UEFI?  1  What Do We Mean by Shell?  4  A Short History of the UEFI Shell  5  Brief Overview of the UEFI Shell  5  UEFI Shell APIs  6  Command Line Interface Features  6  Why a Shell at all?  7  Chapter 2 Under the UEFI Shell  9  Shell and UEFI  9  Evolution and Revolution  13  Chapter 3 What Is the UEFI Shell?  15  What Is Contained in the UEFI Shell?  16  What Kind of Shell Do You Have?  16  What!? No Shell? No Problem!  17  Programmatic Shell Environment  19  Using UEFI Shell Commands  20  Interactive Shell Environment  22  Scripting  22  Program Launch  24  File-System Abstractions  29  Shell Script Resolves into a UEFI Firmware Action  31  Chapter 4 Why We Need an Execution Environment before the OS  33  Evolution of a Machine  33  The Platform Initialization Flow  34  UEFI Transitions  36  States of a Platform  38  Readiness of UEFI  41  Migration Using the UEFI Shell  44  Going Forward  45  Chapter 5 Manufacturing  47  Throughput  47  Manufacturing Test Tools  49  Hardware Access with Manufacturing Tools  50  Converting Manufacturing Tools </t>
  </si>
  <si>
    <t>Michael Rothman Engineer, WA, USA, Vincent Zimmer Engineer, WA, USA, Tim Lewis Insyde CTO, CA, USA</t>
  </si>
  <si>
    <t>Client-Honeypots</t>
  </si>
  <si>
    <t>Exploring Malicious Websites</t>
  </si>
  <si>
    <t>Göbel, Jan Gerrit / Dewald, Andreas</t>
  </si>
  <si>
    <t xml:space="preserve"> COM014000 COMPUTERS / Computer Science; COM051000 COMPUTERS / Programming / General</t>
  </si>
  <si>
    <t>This book introduces a new weapon in computer warfare which helps to collect more information about malicious websites, client-side exploits, attackers, and their proceeding. Client honeypots are a new technique to study malware that targets user client applications, like web browsers, email clients, or instant messengers. We introduce some of the more well-known client honeypots, how they work, and how they can be used to secure a computer network. Furthermore, the authors show a few of the most frequently used client application exploits and how they can be examined to get more information about the underground economy.</t>
  </si>
  <si>
    <t>Buy It Now</t>
  </si>
  <si>
    <t>Lessons from eBay</t>
  </si>
  <si>
    <t>White, Michele</t>
  </si>
  <si>
    <t xml:space="preserve"> COM079010 COMPUTERS / Social Aspects / Human-Computer Interaction; SOC032000 SOCIAL SCIENCE / Gender Studies</t>
  </si>
  <si>
    <t>In Buy It Now, Michele White examines eBay and itsemphasis on community and social norms, revealing the cultural assumptions aboutgender, race, and sexuality that are reinforced throughout the site. She shows howinstructional texts, rule systems, and advertisements  configure the user,  allowingeBay to indicate how the site is supposed to function while concurrently upholdingand promoting particular social values, practices, and norms.</t>
  </si>
  <si>
    <t>Figures viiPreface and AcknowledgmentsixIntroduction. Lessons and Methods from eBay11. Between Security and Distrust: eBay's Brand, Fan, andVirtual Communities 242. Pins, Cards, and Griffith's Jacket:Producing Identity and Brand Communities through eBay Live! Conferences andCollecting 523. You Can  Get It On  eBay: Selling Gender,Sexuality, and Organized Logic through the Interface 844. eBay'sVisible Masculinities:  Gay  and  Gay Interest  Listings and the Politics ofDescribing 1105. eBay Boys Will Be Lesbians: Viewing  Lesbian and  Lesbian Interest  Vintage Photography Listings 1436.Re-collecting Black Americana:  Absolutely Derogatory  Objects and Narratives fromeBay's Community 168Afterword. Everything in Moderation: TheRegulating Aspects of craigslist and the Moral Assertions of  Community Flagging 203Notes 219Works Cited289Index 309</t>
  </si>
  <si>
    <t xml:space="preserve"> Buy It Now is an excellent, solidlyresearched book on the ways in which online communities are formed within a contextof commodity consumption. There is no other book that I know of that engages eBaycommunity formation and member identity in such a thorough way. —SarahBanet-Weiser, author of Authentic™: The Politics of Ambivalencein a BrandCulture MicheleWhite explores eBay as a brand community of monetary and affective circulation thatencourages certain uses and, indeed, configures its users as certain kinds ofconsumers. By doing so, she makes a compelling argument for how identity categoriesand historical layers of representation are played out on eBay as an assemblage ofsellers, buyers, lurkers, information architecture, interface design, businessconcepts, acts of branding, and item depiction. Critical and astute, Buy ItNow pulls the rug out from under those who consider online marketplaces asthe instrumental means to an end. —Susanna Paasonen, author ofCarnal Resonance: Affect and OnlinePornography--Publishers Weekly-- Susan ChenelleBitch-- S. PepperChoice-- Christopher T. Conner VisualStudies-- Michael Petit New Media&amp;amp Society</t>
  </si>
  <si>
    <t>Michele White is Associate Professor of Communication atTulane University. She is the author of The Body and the Screen: Theoriesof Internet Spectatorship.</t>
  </si>
  <si>
    <t>Chaotic Secure Communication</t>
  </si>
  <si>
    <t>Principles and Technologies</t>
  </si>
  <si>
    <t>Sun, Kehui</t>
  </si>
  <si>
    <t xml:space="preserve"> COM000000 COMPUTERS / General; COM032000 COMPUTERS / Information Technology; COM043050 COMPUTERS / Security / Networking; COM053000 COMPUTERS / Security / General; MAT003000 MATHEMATICS / Applied; TEC009000 Technology &amp; Engineering / Engineering (General)</t>
  </si>
  <si>
    <t>The monograph begins with a systematic introduction of chaos and chaos synchronization, and then extends to the methodologies and technologies in secure communication system design and implementation. The author combines theoretical frameworks with empirical studies, making the book a pratical reference for both academics and industrial engineers.</t>
  </si>
  <si>
    <t>Table of content:PrefaceChapter 1 Introduction1.1 Linear, nonlinear and chaos1.2 History of chaos research1.3 Important scientists and interesting stories during the development of chaos1.4 Definition and characteristics of chaos1.5 Review on the research of chaotic synchronization method1.5.1 Existing synchronization methods and its characteristics 1.5.2 Other synchronization methods and problems1.6 Review on the study of chaotic secure communication1.6.1 Chaotic analogy communication1.6.2 Chaotic digital communication1.6.3 Encryption communication based on chaotic sequence1.7 Chaos research methods and the main research contentsChapter 2 Chaos performances analysis approach for nonlinear system2.1Phase trajectory (phase) graph analysis method 2.2 Power spectrum analysis method 2.3 Poincarè section method2.4 Lyapunov characteristics exponent method2.4.1 Definition of Lyapunov characteristic exponent2.4.2 Lyapunov characteristics spectrum2.4.3 Physical meaning of Lyapunov characteristics spectrum2.4.4 Condition Lyapunov characteristics exponent2.5 Fractal dimension analysis method2.6 0-1 test method2.6.1 0-1 test algorithm2.6.2 Modified 0-1 test algorithm2.6.3 Application of 0-1 test method2.7 Frequency divider sampling method?????2.8 Pseudo phase space method 2.9 Complexity measure method 2.9.1 Spectral entropy complexity algorithm2.9.2 C0 complexity algorithmChapter 3 Typical chaotic system3.1 Discrete chaotic system 3.1.1 Logistic map3.1.2 Tent map3.1.3 Hènon map3.1.4 TD-ERCS map3.2 Co</t>
  </si>
  <si>
    <t>Kehui Sun, Central South University, Changsha, China</t>
  </si>
  <si>
    <t>Administering, Configuring, and Maintaining Microsoft Dynamics 365 in the Cloud</t>
  </si>
  <si>
    <t>Beckner, Mark / McFarland, Scott</t>
  </si>
  <si>
    <t xml:space="preserve"> BUS041000 BUSINESS &amp; ECONOMICS / Management; BUS083000 BUSINESS &amp; ECONOMICS / Information Management; COM005000 COMPUTERS / Enterprise Applications / General; COM005030 COMPUTERS / Enterprise Applications / Business Intelligence Tools; COM032000 COMPUTERS / Information Technology</t>
  </si>
  <si>
    <t>Microsoft’s Dynamics 365 is quickly becoming an essential platform. As businesses adopt this tool, internal resources will need to be able to understand how to support and maintain it. Dynamics 365 is one of the easiest platforms to learn and support, and non-developers can learn to work with it quickly and easily with the help of this book!</t>
  </si>
  <si>
    <t>Chapter 1: Set Up and Configuration  1   Setting Up Dynamics 365 Online  1   Basic Navigation of D365  7   Advanced Find  10   System Settings and Auditing  14   Auto-Numbering  22   Summary  22   Chapter 2: Security  23   Business Units  23   Security Roles  25   Users  30   Teams  34   Field Level Security  36   Summary  40   Chapter 3: Customizations  41   Adding Fields  41   Publishing Your Changes  47   Option Sets  49   Lookups  50   Relationships  54   Creating New Entities  57   Modifying the Navigation (Site Map Revisions)  62   IFrames  65   JavaScript  67   Creating a Personal View  77   Customizing a View  80   Creating an Editable View  84   Summary  90   Chapter 4: Reporting  91   Using the Report Wizard  92   Using Business Intelligence Development Studio (BIDS)  100   Creating a Report Project  102   System Report Settings  112   Summary  113      Chapter 5: Importing Data  115   Using the CRM Import Wizard  115   Reviewing Data Import Status  121   Deleting Imported Data  123   Using Data Import Maps  126   Using Scribe to Import D</t>
  </si>
  <si>
    <t>Mark Beckner, Inotek Founder, Colorado, USA</t>
  </si>
  <si>
    <t>The Political Mapping of Cyberspace</t>
  </si>
  <si>
    <t>Crampton, Jeremy</t>
  </si>
  <si>
    <t xml:space="preserve"> COM060000 COMPUTERS / Internet / General; POL000000 POLITICAL SCIENCE / General</t>
  </si>
  <si>
    <t xml:space="preserve">GBS_insertPreviewButtonPopup('ISBN:9780748614134)This book is about the politics of cyberspace. It shows that cyberspace is no mere virtual reality but a rich geography of practices and power relations. Using concepts and methods derived from the work of Michel Foucault, Jeremy Crampton explores the construction of digital subjectivity, web identity and authenticity, as well as the nature and consequences of the digital divide between the connected and those abandoned in limbo. He demonstrates that it is by processes of mapping that we understand cyberspace and in doing so delineates the critical role maps play in constructing cyberspace as an object of knowledge. Maps, he argues, shape political thinking about cyberspace, and he deploys in-depth case studies of crime mapping, security and geo-surveillance to show how we map ourselves onto cyberspace, inexorably and indelibly.Clearly argued and vigorously written, this book offers a powerful reinterpretation of cyberspace, politics and contemporary life. </t>
  </si>
  <si>
    <t>Mensch und Computer 2015 – Usability Professionals</t>
  </si>
  <si>
    <t>Workshop</t>
  </si>
  <si>
    <t>Endmann, Anja / Fischer, Holger / Krökel, Malte</t>
  </si>
  <si>
    <t xml:space="preserve"> COM000000 COMPUTERS / General; COM034000 COMPUTERS / Interactive &amp; Multimedia; SCI000000 SCIENCE / General</t>
  </si>
  <si>
    <t>Usability Professionals Workshop deals with the practical applications of human-machine interaction research. It is organized by the German ACM specialty section of the UPA (Usability Professionals Association). The volume presents the latest research findings through case studies and practice reports along with in-depth discussions.</t>
  </si>
  <si>
    <t>Anja Endmann, Holger Fischer, Malte Krökel.</t>
  </si>
  <si>
    <t>Open Access</t>
  </si>
  <si>
    <t>Mondo Nano</t>
  </si>
  <si>
    <t>Fun and Games in the World of Digital Matter</t>
  </si>
  <si>
    <t>Milburn, Colin</t>
  </si>
  <si>
    <t>Experimental futures : technological lives, scientific arts, anthropological voices</t>
  </si>
  <si>
    <t xml:space="preserve"> COM079000 COMPUTERS / Social Aspects / General; GAM013000 GAMES &amp; ACTIVITIES / Video &amp; Electronic; SCI050000 SCIENCE / Nanoscience</t>
  </si>
  <si>
    <t>In Mondo Nano Colin Milburn takes his readers on aplayful expedition through the emerging landscape of nanotechnology, offering alight-hearted yet critical account of our high-tech world of fun and games. Thisexpedition ventures into discussions of the first nanocars, the popular video gamesSecond Life, Crysis, andBioShock, international nanosoccer tournaments, and utopian nanocities. Along the way, Milburn shows how the methods, dispositions, and goals ofnanotechnology research converge with video game culture. With an emphasis on play,scientists and gamers alike are building a new world atom by atom, transformingscientific speculations and video game fantasies into reality. Milburn suggests thatthe closing of the gap between bits and atoms entices scientists, geeks, and gamersto dream of a completely programmable future. Welcome to the wild world ofMondo Nano.</t>
  </si>
  <si>
    <t>Press Start 1Just for Fun7Digital Matters 39Tempest in aTeapot 77Massively Multiplayer Laboratories108Weapons-Grade Cartoons 135HaveNanosuit—Will Travel 173Nanopolitanisms201My Little Avatar 236GameOver—Play Again? 293Acknowledgments301Notes 305Bibliography349Index 399</t>
  </si>
  <si>
    <t xml:space="preserve"> Simon Parkin NewScientist-- William Atkinson PhysicsToday-- Pawel Frelik Science FictionStudies-- James S. Tobias Los AngelesReview of Books-- Jessica Hurley AmericanLiterature-- Owen Matson MarketScale-- Andrew Hageman Science FictionResearch Association-- Maxwell FoxmanInternational Journal of Communication</t>
  </si>
  <si>
    <t>Colin Milburn is Gary Snyder Chair in Science and the Humanities andProfessor of English, Science and Technology Studies, and Cinema and TechnoculturalStudies at the University of California, Davis. He is the author ofNanovision: Engineering the Future, also published by DukeUniversity Press.</t>
  </si>
  <si>
    <t>An Alternative Internet</t>
  </si>
  <si>
    <t>Radical Media, Politics and Creativity</t>
  </si>
  <si>
    <t>Atton, Chris</t>
  </si>
  <si>
    <t xml:space="preserve"> COM060000 COMPUTERS / Internet / General; PER004000 PERFORMING ARTS / Film &amp; Video / General</t>
  </si>
  <si>
    <t>This book explores how the Internet presents radical ways of organising and producing media that offer political and cultural alternatives, both to ways of doing business and to how we understand the world and our place in it. The book is characterised by in-depth case studies. Topics include the media of new social movements and other radical political organisations (including the far right) websites produced by fans of popular culture and media dedicated to developing a critical, 'public' journalism. It locates these studies in appropriate theoretical and historical contexts, while remaining accessible to a student audience.Major themesThe use of the Internet by political groups such as the anti-capitalist and environmental movements, as well as the far rightRadical forms of creativity and distribution: the anti-copyright and sampling/file-sharing movements, and their role as cultural critics in a corporate worldThe development and maintenance of a global, 'digital public sphere' of protest through such practices as 'hacktivism'The use of new media technologies to transform existing media forms and practices, such as news media and Internet radio.This is the first book devoted entirely to 'alternative' ways of political organisation and cultural production on the Internet. The author is one of the leading international experts in the study of alternative media, and this book is an authoritative guide to all aspects of these phenomena: the cultural, the political, the economic and the social. The range of topics covered will make it an attractive text for a wide range of media and cultural studies and computing courses.</t>
  </si>
  <si>
    <t>Why Information Systems Fail</t>
  </si>
  <si>
    <t>Lucas, Henry C.</t>
  </si>
  <si>
    <t xml:space="preserve"> COM039000 COMPUTERS / Management Information Systems</t>
  </si>
  <si>
    <t>BizTalk</t>
  </si>
  <si>
    <t>Azure Applications</t>
  </si>
  <si>
    <t xml:space="preserve"> COM000000 COMPUTERS / General; COM005000 COMPUTERS / Enterprise Applications / General; COM032000 COMPUTERS / Information Technology; COM066000 COMPUTERS / Enterprise Applications / Collaboration Software</t>
  </si>
  <si>
    <t>Why do businesses continue to use Microsoft’s BizTalk Server as the backbone to integrate line-of-business applications with their trading partners and how do recent changes make it even more effective? With the advent of Azure, we have a unique opportunity to enhance BizTalk functionality including reducing the cost of operations and maintenance. This book offers three solutions for the reader on ways to leverage BizTalk to get more from existing deployments or find ways to modernize the deployment via Azure. Microsoft partners are playing a significant role in enhancing the capabilities of BizTalk and this book includes sections that provide an in-depth review of BizTalk 360 © and the WPC HIPAA DB Toolkit ©. Over the recent past, Web 3.0 has also introduced many new concepts and open source technologies and this book covers ways to leverage these to enhance your BizTalk deployment.   The authors start with a survey of the existing BizTalk Server – its history, patterns, and state of affairs –and go on to provide an in-depth elaboration of three messaging patterns that customers use for BizTalk the advantages of updating to SQL Server 2016 a review of partner solutions that enhance BizTalk and BizTalk with Web 3.0 for custom solutions. The book concludes with a comparison of the three viable BizTalk Azure application solutions that will enable you to make the best choice for your business.</t>
  </si>
  <si>
    <t>Foreword Chapter 1: Evolution of BizTalk  1  Component Object Model (COM)  1  Programming Languages for COM Components  2  Microsoft Transaction Server (MTS)  2  MTS Explorer  3  Distributed Component Object Model (DCOM)  4  Language Independent  5  Protocol Independent  5  Garbage Collection  5  Reusability  5  Microsoft Site Server 1.0 6  Microsoft Merchant Server  7  Microsoft Site Server 2.0  7  Microsoft Commerce Server  8  Electronic Data Interchange (EDI)  8  First EDI Message  9  Transportation Data Coordinating Committee (TDCC)  9  First EDI Standard, SWIFT, and EDIA  10  EDIFACT  10  EDI Today  11  BizTalk Server  11  BizTalk Server 2000  11  BizTalk Server 2002  12  BizTalk Server 2004  12  Covast  13  BizTalk Server 2006  17  BizTalk Server 2006 R2  17  BizTalk Server 2009  18  BizTalk Server 2010  18  BizTalk Server 2013  19  BizTalk Server 2013 R2  20  BizTalk Server 2016  20  BizTalk Server 2016 Feature Pack 1  21  BizTalk Server 2016 Feature Pack 2  22  Windows Azure BizTalk Services (WABS)  23  Azure BizTalk Services  23  Summary  24</t>
  </si>
  <si>
    <t>Suren Machiraju, Suraj Gaurav</t>
  </si>
  <si>
    <t>A Framework of Software Measurement</t>
  </si>
  <si>
    <t>Listening In</t>
  </si>
  <si>
    <t>Cybersecurity in an Insecure Age</t>
  </si>
  <si>
    <t>Landau, Susan</t>
  </si>
  <si>
    <t xml:space="preserve"> COM060040 COMPUTERS / Security / Online Safety &amp; Privacy; POL012000 POLITICAL SCIENCE / Security (National &amp; International)</t>
  </si>
  <si>
    <t>A cybersecurity expert and former Google privacy analyst´s urgent call to protect devices and networks against malicious hackers†‹ New technologies have provided both incredible convenience and new threats. The same kinds of digital networks that allow you to hail a ride using your smartphone let power grid operators control a country´s electricity&amp;mdashand these personal, corporate, and government systems are all vulnerable. In Ukraine, unknown hackers shut off electricity to nearly 230,000 people for six hours. North Korean hackers destroyed networks at Sony Pictures in retaliation for a film that mocked Kim Jong-un. And Russian cyberattackers leaked Democratic National Committee emails in an attempt to sway a U.S. presidential election. &amp;#160 And yet despite such documented risks, government agencies, whose investigations and surveillance are stymied by encryption, push for a weakening of protections. In this accessible and riveting read, Susan Landau makes a compelling case for the need to secure our data, explaining how we must maintain cybersecurity in an insecure age.</t>
  </si>
  <si>
    <t>Susan Landau is Bridge Professor in the Fletcher School of Law and Diplomacy and the School of Engineering, Department of Computer Science, at Tufts University.</t>
  </si>
  <si>
    <t>Wireless Sensor Networks</t>
  </si>
  <si>
    <t>Design Principles for Scattered Systems</t>
  </si>
  <si>
    <t>Haenselmann, Thomas</t>
  </si>
  <si>
    <t>Wireless sensor networks consist of small, mostly battery powered computers. Despite their simplicity, each sensor node is equipped with its own memory, CPU and radio transceiver.A typical application is to scatter many of them over a large area. Some sensor nodes can take measurements like temperature, air pressure and humidity. The latest models can also capture audio and images. But even the simplest capabilities like monitoring the temperature can be used e.g., to detect and fight forest fires at an early stage.The strength of this new paradigm comes from the mere number of nodes. Messages are forwarded over long distances from node to node. However, a sensor network does not only provide its own communication infrastructure. Within this book, it will also be shown how it can be used like a massively distributed database or as a compute cluster which filters and analyzes its data prior to transmission.A key-factor to the success of a sensor network is its longevity. Communication algorithms for medium access, routing but also for encryption and time synchronization have to be redesigned carefully with energy efficiency in mind.</t>
  </si>
  <si>
    <t>ISPF Programmer’s Guide</t>
  </si>
  <si>
    <t>Lanz, Franz</t>
  </si>
  <si>
    <t>IBM z/OS ISPF Smart Practices</t>
  </si>
  <si>
    <t xml:space="preserve"> COM051010 COMPUTERS / Programming Languages / General; COM051300 COMPUTERS / Programming / Algorithms</t>
  </si>
  <si>
    <t>This books helps employees working with IBM mainframe systems to significantly increase their productivity. The reader learns how to use ISPF professionally. The author gives many useful hints and tips based on his extensive experience working with ISPF. All major commands are demonstrated by tested examples in their mode of action. The book can be used both as a teaching help and as a practical guide to daily work.</t>
  </si>
  <si>
    <t>Franz Lanz, Bempflingen, Germany.</t>
  </si>
  <si>
    <t>Trust and Community on the Internet</t>
  </si>
  <si>
    <t>Opportunities and Restrictions for Online Cooperation</t>
  </si>
  <si>
    <t>Lahno, Bernd / Matzat, Uwe</t>
  </si>
  <si>
    <t>Frontmatter -- Contents -- Editorial -- 1. Concepts and Backgrounds -- Community and Human Social Nature in Contemporary Society -- Three Aspects of Interpersonal Trust -- The Social Psychology of Trust with Applications in the Internet -- Cooperation and Community on the Internet: Past Issues and Present Perspectives for Theoretical-Empirical Internet Research -- 2. The Internet as an Environment for Trust -- Developing Trust on the Internet -- Trust, Reliance and the Internet -- Internet Capital -- Esteem, Identifiability and the Internet -- 3. Reputation and Online Auctions -- Reputation and Internet Auctions: eBay and Beyond -- Trust among Internet Traders -- The Evolution of Trust (worthiness) in the Net -- 4. Groups and Networks -- The Emergence of Trust Networks under Uncertainty - Implications for Internet Interactions -- Local Virtuality in a High-Tech Networked Organization -- How May Virtual Communication Shape Cooperation in a Work Team? -- Trust and Community in Open Source Software Production -- 5. Law and the Internet -- Crime, Law and the Internet -- Internet-Hymn -- Authors</t>
  </si>
  <si>
    <t>Top 200: Computer Science</t>
  </si>
  <si>
    <t>status for eBook</t>
  </si>
  <si>
    <t>status for HB</t>
  </si>
  <si>
    <t>status for PB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</si>
</sst>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sz val="16"/>
      <color theme="1"/>
      <name val="Calibri"/>
      <family val="2"/>
      <scheme val="minor"/>
    </font>
    <font>
      <b/>
      <sz val="16"/>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
    <border>
      <left/>
      <right/>
      <top/>
      <bottom/>
      <diagonal/>
    </border>
  </borders>
  <cellStyleXfs count="1">
    <xf numFmtId="0" fontId="0" fillId="0" borderId="0"/>
  </cellStyleXfs>
  <cellXfs count="12">
    <xf numFmtId="0" fontId="0" fillId="0" borderId="0" xfId="0"/>
    <xf numFmtId="0" fontId="2" fillId="2" borderId="0" xfId="0" applyFont="1" applyFill="1"/>
    <xf numFmtId="0" fontId="3" fillId="0" borderId="0" xfId="0" applyFont="1" applyAlignment="1">
      <alignment horizontal="left"/>
    </xf>
    <xf numFmtId="0" fontId="2" fillId="0" borderId="0" xfId="0" applyFont="1"/>
    <xf numFmtId="0" fontId="0" fillId="2" borderId="0" xfId="0" applyFill="1"/>
    <xf numFmtId="0" fontId="4" fillId="0" borderId="0" xfId="0" applyFont="1" applyAlignment="1">
      <alignment horizontal="left"/>
    </xf>
    <xf numFmtId="0" fontId="0" fillId="0" borderId="0" xfId="0" applyFont="1" applyAlignment="1">
      <alignment horizontal="left"/>
    </xf>
    <xf numFmtId="1" fontId="0" fillId="0" borderId="0" xfId="0" applyNumberFormat="1" applyFont="1" applyAlignment="1">
      <alignment horizontal="left"/>
    </xf>
    <xf numFmtId="14" fontId="0" fillId="0" borderId="0" xfId="0" applyNumberFormat="1" applyFont="1" applyAlignment="1">
      <alignment horizontal="left"/>
    </xf>
    <xf numFmtId="49" fontId="0" fillId="0" borderId="0" xfId="0" applyNumberFormat="1" applyFont="1" applyAlignment="1">
      <alignment horizontal="left"/>
    </xf>
    <xf numFmtId="0" fontId="1" fillId="3" borderId="0" xfId="0" applyFont="1" applyFill="1" applyAlignment="1">
      <alignment wrapText="1"/>
    </xf>
    <xf numFmtId="0" fontId="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208026</xdr:colOff>
      <xdr:row>6</xdr:row>
      <xdr:rowOff>60198</xdr:rowOff>
    </xdr:to>
    <xdr:pic>
      <xdr:nvPicPr>
        <xdr:cNvPr id="2" name="Picture 1">
          <a:extLst>
            <a:ext uri="{FF2B5EF4-FFF2-40B4-BE49-F238E27FC236}">
              <a16:creationId xmlns:a16="http://schemas.microsoft.com/office/drawing/2014/main" id="{C54D7ED2-F83F-4CA5-BD88-AA4F596D84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98701" cy="11612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F936E-2709-4CCD-A7F2-855D26467F1D}">
  <dimension ref="A1:AK204"/>
  <sheetViews>
    <sheetView tabSelected="1" zoomScale="85" zoomScaleNormal="85" workbookViewId="0">
      <selection activeCell="H12" sqref="H12"/>
    </sheetView>
  </sheetViews>
  <sheetFormatPr defaultRowHeight="14.4" x14ac:dyDescent="0.3"/>
  <cols>
    <col min="1" max="1" width="9" bestFit="1" customWidth="1"/>
    <col min="2" max="3" width="14.33203125" bestFit="1" customWidth="1"/>
    <col min="4" max="4" width="15.6640625" customWidth="1"/>
    <col min="10" max="10" width="9" bestFit="1" customWidth="1"/>
    <col min="14" max="14" width="10.5546875" bestFit="1" customWidth="1"/>
    <col min="15" max="19" width="9" bestFit="1" customWidth="1"/>
  </cols>
  <sheetData>
    <row r="1" spans="1:37" s="3" customFormat="1" ht="21" x14ac:dyDescent="0.4">
      <c r="A1" s="1"/>
      <c r="B1" s="1"/>
      <c r="C1" s="1"/>
      <c r="D1" s="2" t="s">
        <v>1273</v>
      </c>
    </row>
    <row r="2" spans="1:37" x14ac:dyDescent="0.3">
      <c r="A2" s="4"/>
      <c r="B2" s="4"/>
      <c r="C2" s="4"/>
      <c r="D2" s="5" t="s">
        <v>0</v>
      </c>
    </row>
    <row r="3" spans="1:37" x14ac:dyDescent="0.3">
      <c r="A3" s="4"/>
      <c r="B3" s="4"/>
      <c r="C3" s="4"/>
      <c r="D3" s="5" t="s">
        <v>1</v>
      </c>
    </row>
    <row r="4" spans="1:37" x14ac:dyDescent="0.3">
      <c r="A4" s="4"/>
      <c r="B4" s="4"/>
      <c r="C4" s="4"/>
    </row>
    <row r="5" spans="1:37" x14ac:dyDescent="0.3">
      <c r="A5" s="4"/>
      <c r="B5" s="4"/>
      <c r="C5" s="4"/>
    </row>
    <row r="6" spans="1:37" ht="22.95" customHeight="1" x14ac:dyDescent="0.3">
      <c r="A6" s="4"/>
      <c r="B6" s="4"/>
      <c r="C6" s="4"/>
    </row>
    <row r="8" spans="1:37" s="11" customFormat="1" ht="43.2" x14ac:dyDescent="0.3">
      <c r="A8" s="10" t="s">
        <v>2</v>
      </c>
      <c r="B8" s="10" t="s">
        <v>3</v>
      </c>
      <c r="C8" s="10" t="s">
        <v>4</v>
      </c>
      <c r="D8" s="10" t="s">
        <v>5</v>
      </c>
      <c r="E8" s="10" t="s">
        <v>6</v>
      </c>
      <c r="F8" s="10" t="s">
        <v>7</v>
      </c>
      <c r="G8" s="10" t="s">
        <v>8</v>
      </c>
      <c r="H8" s="10" t="s">
        <v>9</v>
      </c>
      <c r="I8" s="10" t="s">
        <v>10</v>
      </c>
      <c r="J8" s="10" t="s">
        <v>11</v>
      </c>
      <c r="K8" s="10" t="s">
        <v>12</v>
      </c>
      <c r="L8" s="10" t="s">
        <v>13</v>
      </c>
      <c r="M8" s="10" t="s">
        <v>14</v>
      </c>
      <c r="N8" s="10" t="s">
        <v>15</v>
      </c>
      <c r="O8" s="10" t="s">
        <v>16</v>
      </c>
      <c r="P8" s="10" t="s">
        <v>17</v>
      </c>
      <c r="Q8" s="10" t="s">
        <v>18</v>
      </c>
      <c r="R8" s="10" t="s">
        <v>19</v>
      </c>
      <c r="S8" s="10" t="s">
        <v>20</v>
      </c>
      <c r="T8" s="10" t="s">
        <v>21</v>
      </c>
      <c r="U8" s="10" t="s">
        <v>22</v>
      </c>
      <c r="V8" s="10" t="s">
        <v>23</v>
      </c>
      <c r="W8" s="10" t="s">
        <v>24</v>
      </c>
      <c r="X8" s="10" t="s">
        <v>25</v>
      </c>
      <c r="Y8" s="10" t="s">
        <v>26</v>
      </c>
      <c r="Z8" s="10" t="s">
        <v>27</v>
      </c>
      <c r="AA8" s="10" t="s">
        <v>28</v>
      </c>
      <c r="AB8" s="10" t="s">
        <v>29</v>
      </c>
      <c r="AC8" s="10" t="s">
        <v>30</v>
      </c>
      <c r="AD8" s="10" t="s">
        <v>31</v>
      </c>
      <c r="AE8" s="10" t="s">
        <v>32</v>
      </c>
      <c r="AF8" s="10" t="s">
        <v>1274</v>
      </c>
      <c r="AG8" s="10" t="s">
        <v>1275</v>
      </c>
      <c r="AH8" s="10" t="s">
        <v>1276</v>
      </c>
      <c r="AI8" s="10" t="s">
        <v>33</v>
      </c>
      <c r="AJ8" s="10" t="s">
        <v>34</v>
      </c>
      <c r="AK8" s="10" t="s">
        <v>35</v>
      </c>
    </row>
    <row r="9" spans="1:37" s="6" customFormat="1" x14ac:dyDescent="0.3">
      <c r="A9" s="6">
        <v>591413</v>
      </c>
      <c r="B9" s="7">
        <v>9780231550154</v>
      </c>
      <c r="C9" s="7"/>
      <c r="D9" s="7"/>
      <c r="F9" s="6" t="s">
        <v>36</v>
      </c>
      <c r="G9" s="6" t="s">
        <v>37</v>
      </c>
      <c r="H9" s="6" t="s">
        <v>38</v>
      </c>
      <c r="J9" s="6">
        <v>1</v>
      </c>
      <c r="M9" s="6" t="s">
        <v>39</v>
      </c>
      <c r="N9" s="8">
        <v>44235</v>
      </c>
      <c r="O9" s="6">
        <v>2021</v>
      </c>
      <c r="R9" s="6">
        <v>10</v>
      </c>
      <c r="T9" s="6" t="s">
        <v>41</v>
      </c>
      <c r="U9" s="6" t="s">
        <v>42</v>
      </c>
      <c r="V9" s="6" t="s">
        <v>42</v>
      </c>
      <c r="W9" s="6" t="s">
        <v>43</v>
      </c>
      <c r="Y9" s="6" t="s">
        <v>44</v>
      </c>
      <c r="Z9" s="6" t="s">
        <v>45</v>
      </c>
      <c r="AA9" s="6" t="s">
        <v>46</v>
      </c>
      <c r="AB9" s="6" t="s">
        <v>47</v>
      </c>
      <c r="AC9" s="6">
        <v>20.95</v>
      </c>
      <c r="AF9" s="6" t="s">
        <v>40</v>
      </c>
      <c r="AI9" s="6" t="str">
        <f>HYPERLINK("https://doi.org/10.7312/schw19310")</f>
        <v>https://doi.org/10.7312/schw19310</v>
      </c>
      <c r="AK9" s="6" t="s">
        <v>48</v>
      </c>
    </row>
    <row r="10" spans="1:37" s="6" customFormat="1" x14ac:dyDescent="0.3">
      <c r="A10" s="6">
        <v>600380</v>
      </c>
      <c r="B10" s="7">
        <v>9780300252392</v>
      </c>
      <c r="C10" s="7"/>
      <c r="D10" s="7"/>
      <c r="F10" s="6" t="s">
        <v>49</v>
      </c>
      <c r="G10" s="6" t="s">
        <v>50</v>
      </c>
      <c r="H10" s="6" t="s">
        <v>51</v>
      </c>
      <c r="J10" s="6">
        <v>1</v>
      </c>
      <c r="M10" s="6" t="s">
        <v>52</v>
      </c>
      <c r="N10" s="8">
        <v>44279</v>
      </c>
      <c r="O10" s="6">
        <v>2021</v>
      </c>
      <c r="P10" s="6">
        <v>288</v>
      </c>
      <c r="R10" s="6">
        <v>10</v>
      </c>
      <c r="T10" s="6" t="s">
        <v>41</v>
      </c>
      <c r="U10" s="6" t="s">
        <v>53</v>
      </c>
      <c r="V10" s="6" t="s">
        <v>53</v>
      </c>
      <c r="W10" s="6" t="s">
        <v>54</v>
      </c>
      <c r="Y10" s="6" t="s">
        <v>55</v>
      </c>
      <c r="AB10" s="6" t="s">
        <v>56</v>
      </c>
      <c r="AC10" s="6">
        <v>54.95</v>
      </c>
      <c r="AF10" s="6" t="s">
        <v>40</v>
      </c>
      <c r="AI10" s="6" t="str">
        <f>HYPERLINK("https://doi.org/10.12987/9780300252392?locatt=mode:legacy")</f>
        <v>https://doi.org/10.12987/9780300252392?locatt=mode:legacy</v>
      </c>
      <c r="AK10" s="6" t="s">
        <v>48</v>
      </c>
    </row>
    <row r="11" spans="1:37" s="6" customFormat="1" x14ac:dyDescent="0.3">
      <c r="A11" s="6">
        <v>577548</v>
      </c>
      <c r="B11" s="7">
        <v>9781479833641</v>
      </c>
      <c r="C11" s="7"/>
      <c r="D11" s="7"/>
      <c r="F11" s="6" t="s">
        <v>57</v>
      </c>
      <c r="G11" s="6" t="s">
        <v>58</v>
      </c>
      <c r="H11" s="6" t="s">
        <v>59</v>
      </c>
      <c r="J11" s="6">
        <v>1</v>
      </c>
      <c r="M11" s="6" t="s">
        <v>60</v>
      </c>
      <c r="N11" s="8">
        <v>43151</v>
      </c>
      <c r="O11" s="6">
        <v>2018</v>
      </c>
      <c r="R11" s="6">
        <v>10</v>
      </c>
      <c r="T11" s="6" t="s">
        <v>41</v>
      </c>
      <c r="U11" s="6" t="s">
        <v>42</v>
      </c>
      <c r="V11" s="6" t="s">
        <v>42</v>
      </c>
      <c r="W11" s="6" t="s">
        <v>61</v>
      </c>
      <c r="Y11" s="6" t="s">
        <v>62</v>
      </c>
      <c r="AA11" s="6" t="s">
        <v>63</v>
      </c>
      <c r="AB11" s="6" t="s">
        <v>64</v>
      </c>
      <c r="AC11" s="6">
        <v>174.95</v>
      </c>
      <c r="AF11" s="6" t="s">
        <v>40</v>
      </c>
      <c r="AI11" s="6" t="str">
        <f>HYPERLINK("https://www.degruyter.com/isbn/9781479833641")</f>
        <v>https://www.degruyter.com/isbn/9781479833641</v>
      </c>
      <c r="AK11" s="6" t="s">
        <v>48</v>
      </c>
    </row>
    <row r="12" spans="1:37" s="6" customFormat="1" x14ac:dyDescent="0.3">
      <c r="A12" s="6">
        <v>569668</v>
      </c>
      <c r="B12" s="7">
        <v>9780300235029</v>
      </c>
      <c r="C12" s="7"/>
      <c r="D12" s="7"/>
      <c r="F12" s="6" t="s">
        <v>65</v>
      </c>
      <c r="G12" s="6" t="s">
        <v>66</v>
      </c>
      <c r="H12" s="6" t="s">
        <v>67</v>
      </c>
      <c r="J12" s="6">
        <v>1</v>
      </c>
      <c r="M12" s="6" t="s">
        <v>52</v>
      </c>
      <c r="N12" s="8">
        <v>43277</v>
      </c>
      <c r="O12" s="6">
        <v>2018</v>
      </c>
      <c r="P12" s="6">
        <v>288</v>
      </c>
      <c r="R12" s="6">
        <v>10</v>
      </c>
      <c r="T12" s="6" t="s">
        <v>41</v>
      </c>
      <c r="U12" s="6" t="s">
        <v>42</v>
      </c>
      <c r="V12" s="6" t="s">
        <v>42</v>
      </c>
      <c r="W12" s="6" t="s">
        <v>68</v>
      </c>
      <c r="Y12" s="6" t="s">
        <v>69</v>
      </c>
      <c r="AB12" s="6" t="s">
        <v>70</v>
      </c>
      <c r="AC12" s="6">
        <v>58.95</v>
      </c>
      <c r="AF12" s="6" t="s">
        <v>40</v>
      </c>
      <c r="AI12" s="6" t="str">
        <f>HYPERLINK("https://doi.org/10.12987/9780300235029")</f>
        <v>https://doi.org/10.12987/9780300235029</v>
      </c>
      <c r="AK12" s="6" t="s">
        <v>48</v>
      </c>
    </row>
    <row r="13" spans="1:37" s="6" customFormat="1" x14ac:dyDescent="0.3">
      <c r="A13" s="6">
        <v>528034</v>
      </c>
      <c r="B13" s="7">
        <v>9781400884803</v>
      </c>
      <c r="C13" s="7"/>
      <c r="D13" s="7"/>
      <c r="F13" s="6" t="s">
        <v>71</v>
      </c>
      <c r="G13" s="6" t="s">
        <v>72</v>
      </c>
      <c r="H13" s="6" t="s">
        <v>73</v>
      </c>
      <c r="J13" s="6">
        <v>1</v>
      </c>
      <c r="M13" s="6" t="s">
        <v>74</v>
      </c>
      <c r="N13" s="8">
        <v>42744</v>
      </c>
      <c r="O13" s="6">
        <v>2017</v>
      </c>
      <c r="P13" s="6">
        <v>256</v>
      </c>
      <c r="R13" s="6">
        <v>10</v>
      </c>
      <c r="T13" s="6" t="s">
        <v>41</v>
      </c>
      <c r="U13" s="6" t="s">
        <v>42</v>
      </c>
      <c r="V13" s="6" t="s">
        <v>42</v>
      </c>
      <c r="W13" s="6" t="s">
        <v>75</v>
      </c>
      <c r="Y13" s="6" t="s">
        <v>76</v>
      </c>
      <c r="AA13" s="6" t="s">
        <v>77</v>
      </c>
      <c r="AB13" s="6" t="s">
        <v>78</v>
      </c>
      <c r="AC13" s="6">
        <v>204.95</v>
      </c>
      <c r="AF13" s="6" t="s">
        <v>40</v>
      </c>
      <c r="AI13" s="6" t="str">
        <f>HYPERLINK("https://doi.org/10.1515/9781400884803")</f>
        <v>https://doi.org/10.1515/9781400884803</v>
      </c>
      <c r="AK13" s="6" t="s">
        <v>48</v>
      </c>
    </row>
    <row r="14" spans="1:37" s="6" customFormat="1" x14ac:dyDescent="0.3">
      <c r="A14" s="6">
        <v>558096</v>
      </c>
      <c r="B14" s="7">
        <v>9781547401567</v>
      </c>
      <c r="C14" s="7"/>
      <c r="D14" s="7">
        <v>9781547417957</v>
      </c>
      <c r="F14" s="6" t="s">
        <v>79</v>
      </c>
      <c r="G14" s="6" t="s">
        <v>80</v>
      </c>
      <c r="H14" s="6" t="s">
        <v>81</v>
      </c>
      <c r="J14" s="6">
        <v>1</v>
      </c>
      <c r="M14" s="6" t="s">
        <v>82</v>
      </c>
      <c r="N14" s="8">
        <v>43815</v>
      </c>
      <c r="O14" s="6">
        <v>2020</v>
      </c>
      <c r="P14" s="6">
        <v>238</v>
      </c>
      <c r="Q14" s="6">
        <v>88</v>
      </c>
      <c r="S14" s="6">
        <v>2417</v>
      </c>
      <c r="T14" s="6" t="s">
        <v>41</v>
      </c>
      <c r="U14" s="6" t="s">
        <v>83</v>
      </c>
      <c r="V14" s="6" t="s">
        <v>83</v>
      </c>
      <c r="W14" s="6" t="s">
        <v>84</v>
      </c>
      <c r="Y14" s="6" t="s">
        <v>85</v>
      </c>
      <c r="Z14" s="6" t="s">
        <v>86</v>
      </c>
      <c r="AB14" s="6" t="s">
        <v>87</v>
      </c>
      <c r="AC14" s="6">
        <v>149</v>
      </c>
      <c r="AE14" s="6">
        <v>84.95</v>
      </c>
      <c r="AF14" s="6" t="s">
        <v>40</v>
      </c>
      <c r="AH14" s="6" t="s">
        <v>40</v>
      </c>
      <c r="AI14" s="6" t="str">
        <f>HYPERLINK("https://doi.org/10.1515/9781547401567")</f>
        <v>https://doi.org/10.1515/9781547401567</v>
      </c>
      <c r="AK14" s="6" t="s">
        <v>48</v>
      </c>
    </row>
    <row r="15" spans="1:37" s="6" customFormat="1" x14ac:dyDescent="0.3">
      <c r="A15" s="6">
        <v>569890</v>
      </c>
      <c r="B15" s="7">
        <v>9783110676693</v>
      </c>
      <c r="C15" s="7"/>
      <c r="D15" s="7">
        <v>9783110676686</v>
      </c>
      <c r="E15" s="6" t="s">
        <v>88</v>
      </c>
      <c r="F15" s="6" t="s">
        <v>89</v>
      </c>
      <c r="G15" s="6" t="s">
        <v>90</v>
      </c>
      <c r="I15" s="6" t="s">
        <v>91</v>
      </c>
      <c r="J15" s="6">
        <v>1</v>
      </c>
      <c r="K15" s="6" t="s">
        <v>92</v>
      </c>
      <c r="M15" s="6" t="s">
        <v>93</v>
      </c>
      <c r="N15" s="8">
        <v>44326</v>
      </c>
      <c r="O15" s="6">
        <v>2021</v>
      </c>
      <c r="P15" s="6">
        <v>406</v>
      </c>
      <c r="Q15" s="6">
        <v>50</v>
      </c>
      <c r="S15" s="6">
        <v>2417</v>
      </c>
      <c r="T15" s="6" t="s">
        <v>41</v>
      </c>
      <c r="U15" s="6" t="s">
        <v>53</v>
      </c>
      <c r="V15" s="6" t="s">
        <v>53</v>
      </c>
      <c r="W15" s="6" t="s">
        <v>94</v>
      </c>
      <c r="X15" s="6" t="s">
        <v>95</v>
      </c>
      <c r="Y15" s="6" t="s">
        <v>96</v>
      </c>
      <c r="AB15" s="6" t="s">
        <v>97</v>
      </c>
      <c r="AC15" s="6">
        <v>249</v>
      </c>
      <c r="AE15" s="6">
        <v>49.95</v>
      </c>
      <c r="AF15" s="6" t="s">
        <v>40</v>
      </c>
      <c r="AH15" s="6" t="s">
        <v>40</v>
      </c>
      <c r="AI15" s="6" t="str">
        <f>HYPERLINK("https://doi.org/10.1515/9783110676693")</f>
        <v>https://doi.org/10.1515/9783110676693</v>
      </c>
      <c r="AK15" s="6" t="s">
        <v>48</v>
      </c>
    </row>
    <row r="16" spans="1:37" s="6" customFormat="1" x14ac:dyDescent="0.3">
      <c r="A16" s="6">
        <v>575076</v>
      </c>
      <c r="B16" s="7">
        <v>9780691198859</v>
      </c>
      <c r="C16" s="7"/>
      <c r="D16" s="7"/>
      <c r="F16" s="6" t="s">
        <v>98</v>
      </c>
      <c r="G16" s="6" t="s">
        <v>99</v>
      </c>
      <c r="H16" s="6" t="s">
        <v>100</v>
      </c>
      <c r="J16" s="6">
        <v>1</v>
      </c>
      <c r="M16" s="6" t="s">
        <v>74</v>
      </c>
      <c r="N16" s="8">
        <v>43879</v>
      </c>
      <c r="O16" s="6">
        <v>2020</v>
      </c>
      <c r="P16" s="6">
        <v>344</v>
      </c>
      <c r="R16" s="6">
        <v>10</v>
      </c>
      <c r="T16" s="6" t="s">
        <v>41</v>
      </c>
      <c r="U16" s="6" t="s">
        <v>42</v>
      </c>
      <c r="V16" s="6" t="s">
        <v>42</v>
      </c>
      <c r="W16" s="6" t="s">
        <v>101</v>
      </c>
      <c r="Y16" s="6" t="s">
        <v>102</v>
      </c>
      <c r="AA16" s="6" t="s">
        <v>103</v>
      </c>
      <c r="AB16" s="6" t="s">
        <v>104</v>
      </c>
      <c r="AC16" s="6">
        <v>79</v>
      </c>
      <c r="AF16" s="6" t="s">
        <v>40</v>
      </c>
      <c r="AI16" s="6" t="str">
        <f>HYPERLINK("https://doi.org/10.1515/9780691198859")</f>
        <v>https://doi.org/10.1515/9780691198859</v>
      </c>
      <c r="AK16" s="6" t="s">
        <v>48</v>
      </c>
    </row>
    <row r="17" spans="1:37" s="6" customFormat="1" x14ac:dyDescent="0.3">
      <c r="A17" s="6">
        <v>568272</v>
      </c>
      <c r="B17" s="7">
        <v>9783110670905</v>
      </c>
      <c r="C17" s="7">
        <v>9783110670790</v>
      </c>
      <c r="D17" s="7"/>
      <c r="F17" s="6" t="s">
        <v>105</v>
      </c>
      <c r="G17" s="6" t="s">
        <v>106</v>
      </c>
      <c r="I17" s="6" t="s">
        <v>107</v>
      </c>
      <c r="J17" s="6">
        <v>1</v>
      </c>
      <c r="K17" s="6" t="s">
        <v>108</v>
      </c>
      <c r="L17" s="9" t="s">
        <v>109</v>
      </c>
      <c r="M17" s="6" t="s">
        <v>82</v>
      </c>
      <c r="N17" s="8">
        <v>44004</v>
      </c>
      <c r="O17" s="6">
        <v>2020</v>
      </c>
      <c r="P17" s="6">
        <v>152</v>
      </c>
      <c r="Q17" s="6">
        <v>96</v>
      </c>
      <c r="S17" s="6">
        <v>1724</v>
      </c>
      <c r="T17" s="6" t="s">
        <v>41</v>
      </c>
      <c r="U17" s="6" t="s">
        <v>53</v>
      </c>
      <c r="V17" s="6" t="s">
        <v>53</v>
      </c>
      <c r="W17" s="6" t="s">
        <v>110</v>
      </c>
      <c r="Y17" s="6" t="s">
        <v>111</v>
      </c>
      <c r="AB17" s="6" t="s">
        <v>112</v>
      </c>
      <c r="AC17" s="6">
        <v>139</v>
      </c>
      <c r="AD17" s="6">
        <v>129.94999999999999</v>
      </c>
      <c r="AF17" s="6" t="s">
        <v>40</v>
      </c>
      <c r="AG17" s="6" t="s">
        <v>40</v>
      </c>
      <c r="AI17" s="6" t="str">
        <f>HYPERLINK("https://doi.org/10.1515/9783110670905")</f>
        <v>https://doi.org/10.1515/9783110670905</v>
      </c>
      <c r="AK17" s="6" t="s">
        <v>48</v>
      </c>
    </row>
    <row r="18" spans="1:37" s="6" customFormat="1" x14ac:dyDescent="0.3">
      <c r="A18" s="6">
        <v>513257</v>
      </c>
      <c r="B18" s="7">
        <v>9783110441413</v>
      </c>
      <c r="C18" s="7"/>
      <c r="D18" s="7">
        <v>9783110441406</v>
      </c>
      <c r="E18" s="6" t="s">
        <v>88</v>
      </c>
      <c r="F18" s="6" t="s">
        <v>113</v>
      </c>
      <c r="G18" s="6" t="s">
        <v>114</v>
      </c>
      <c r="H18" s="6" t="s">
        <v>115</v>
      </c>
      <c r="J18" s="6">
        <v>1</v>
      </c>
      <c r="K18" s="6" t="s">
        <v>116</v>
      </c>
      <c r="L18" s="9" t="s">
        <v>117</v>
      </c>
      <c r="M18" s="6" t="s">
        <v>82</v>
      </c>
      <c r="N18" s="8">
        <v>42306</v>
      </c>
      <c r="O18" s="6">
        <v>2015</v>
      </c>
      <c r="P18" s="6">
        <v>352</v>
      </c>
      <c r="Q18" s="6">
        <v>82</v>
      </c>
      <c r="S18" s="6">
        <v>2417</v>
      </c>
      <c r="T18" s="6" t="s">
        <v>41</v>
      </c>
      <c r="U18" s="6" t="s">
        <v>83</v>
      </c>
      <c r="V18" s="6" t="s">
        <v>83</v>
      </c>
      <c r="W18" s="6" t="s">
        <v>118</v>
      </c>
      <c r="X18" s="6" t="s">
        <v>95</v>
      </c>
      <c r="Y18" s="6" t="s">
        <v>119</v>
      </c>
      <c r="AB18" s="6" t="s">
        <v>120</v>
      </c>
      <c r="AC18" s="6">
        <v>699</v>
      </c>
      <c r="AE18" s="6">
        <v>39.950000000000003</v>
      </c>
      <c r="AF18" s="6" t="s">
        <v>40</v>
      </c>
      <c r="AH18" s="6" t="s">
        <v>40</v>
      </c>
      <c r="AI18" s="6" t="str">
        <f>HYPERLINK("https://doi.org/10.1515/9783110441413")</f>
        <v>https://doi.org/10.1515/9783110441413</v>
      </c>
      <c r="AK18" s="6" t="s">
        <v>48</v>
      </c>
    </row>
    <row r="19" spans="1:37" s="6" customFormat="1" x14ac:dyDescent="0.3">
      <c r="A19" s="6">
        <v>572378</v>
      </c>
      <c r="B19" s="7">
        <v>9780300228175</v>
      </c>
      <c r="C19" s="7"/>
      <c r="D19" s="7"/>
      <c r="F19" s="6" t="s">
        <v>121</v>
      </c>
      <c r="G19" s="6" t="s">
        <v>122</v>
      </c>
      <c r="H19" s="6" t="s">
        <v>123</v>
      </c>
      <c r="J19" s="6">
        <v>1</v>
      </c>
      <c r="M19" s="6" t="s">
        <v>52</v>
      </c>
      <c r="N19" s="8">
        <v>42871</v>
      </c>
      <c r="O19" s="6">
        <v>2017</v>
      </c>
      <c r="P19" s="6">
        <v>320</v>
      </c>
      <c r="R19" s="6">
        <v>10</v>
      </c>
      <c r="T19" s="6" t="s">
        <v>41</v>
      </c>
      <c r="U19" s="6" t="s">
        <v>42</v>
      </c>
      <c r="V19" s="6" t="s">
        <v>42</v>
      </c>
      <c r="W19" s="6" t="s">
        <v>124</v>
      </c>
      <c r="Y19" s="6" t="s">
        <v>125</v>
      </c>
      <c r="AB19" s="6" t="s">
        <v>126</v>
      </c>
      <c r="AC19" s="6">
        <v>50.95</v>
      </c>
      <c r="AF19" s="6" t="s">
        <v>40</v>
      </c>
      <c r="AI19" s="6" t="str">
        <f>HYPERLINK("https://doi.org/10.12987/9780300228175")</f>
        <v>https://doi.org/10.12987/9780300228175</v>
      </c>
      <c r="AK19" s="6" t="s">
        <v>48</v>
      </c>
    </row>
    <row r="20" spans="1:37" s="6" customFormat="1" x14ac:dyDescent="0.3">
      <c r="A20" s="6">
        <v>553990</v>
      </c>
      <c r="B20" s="7">
        <v>9781788921497</v>
      </c>
      <c r="C20" s="7"/>
      <c r="D20" s="7"/>
      <c r="F20" s="6" t="s">
        <v>127</v>
      </c>
      <c r="I20" s="6" t="s">
        <v>128</v>
      </c>
      <c r="J20" s="6">
        <v>1</v>
      </c>
      <c r="K20" s="6" t="s">
        <v>129</v>
      </c>
      <c r="M20" s="6" t="s">
        <v>130</v>
      </c>
      <c r="N20" s="8">
        <v>43321</v>
      </c>
      <c r="O20" s="6">
        <v>2018</v>
      </c>
      <c r="R20" s="6">
        <v>10</v>
      </c>
      <c r="T20" s="6" t="s">
        <v>41</v>
      </c>
      <c r="U20" s="6" t="s">
        <v>42</v>
      </c>
      <c r="V20" s="6" t="s">
        <v>42</v>
      </c>
      <c r="W20" s="6" t="s">
        <v>131</v>
      </c>
      <c r="Y20" s="6" t="s">
        <v>132</v>
      </c>
      <c r="Z20" s="6" t="s">
        <v>133</v>
      </c>
      <c r="AA20" s="6" t="s">
        <v>134</v>
      </c>
      <c r="AB20" s="6" t="s">
        <v>135</v>
      </c>
      <c r="AC20" s="6">
        <v>309.89999999999998</v>
      </c>
      <c r="AF20" s="6" t="s">
        <v>40</v>
      </c>
      <c r="AI20" s="6" t="str">
        <f>HYPERLINK("https://doi.org/10.21832/9781788921497")</f>
        <v>https://doi.org/10.21832/9781788921497</v>
      </c>
      <c r="AK20" s="6" t="s">
        <v>48</v>
      </c>
    </row>
    <row r="21" spans="1:37" s="6" customFormat="1" x14ac:dyDescent="0.3">
      <c r="A21" s="6">
        <v>598214</v>
      </c>
      <c r="B21" s="7">
        <v>9781845418236</v>
      </c>
      <c r="C21" s="7"/>
      <c r="D21" s="7"/>
      <c r="F21" s="6" t="s">
        <v>136</v>
      </c>
      <c r="I21" s="6" t="s">
        <v>137</v>
      </c>
      <c r="J21" s="6">
        <v>1</v>
      </c>
      <c r="M21" s="6" t="s">
        <v>138</v>
      </c>
      <c r="N21" s="8">
        <v>44316</v>
      </c>
      <c r="O21" s="6">
        <v>2021</v>
      </c>
      <c r="P21" s="6">
        <v>320</v>
      </c>
      <c r="R21" s="6">
        <v>10</v>
      </c>
      <c r="T21" s="6" t="s">
        <v>41</v>
      </c>
      <c r="U21" s="6" t="s">
        <v>139</v>
      </c>
      <c r="V21" s="6" t="s">
        <v>139</v>
      </c>
      <c r="W21" s="6" t="s">
        <v>140</v>
      </c>
      <c r="Y21" s="6" t="s">
        <v>141</v>
      </c>
      <c r="AC21" s="6">
        <v>309.89999999999998</v>
      </c>
      <c r="AF21" s="6" t="s">
        <v>40</v>
      </c>
      <c r="AI21" s="6" t="str">
        <f>HYPERLINK("https://doi.org/10.21832/9781845418236")</f>
        <v>https://doi.org/10.21832/9781845418236</v>
      </c>
      <c r="AK21" s="6" t="s">
        <v>48</v>
      </c>
    </row>
    <row r="22" spans="1:37" s="6" customFormat="1" x14ac:dyDescent="0.3">
      <c r="A22" s="6">
        <v>635604</v>
      </c>
      <c r="B22" s="7">
        <v>9780691230818</v>
      </c>
      <c r="C22" s="7"/>
      <c r="D22" s="7"/>
      <c r="F22" s="6" t="s">
        <v>142</v>
      </c>
      <c r="G22" s="6" t="s">
        <v>143</v>
      </c>
      <c r="I22" s="6" t="s">
        <v>144</v>
      </c>
      <c r="J22" s="6">
        <v>1</v>
      </c>
      <c r="M22" s="6" t="s">
        <v>74</v>
      </c>
      <c r="N22" s="8">
        <v>44880</v>
      </c>
      <c r="O22" s="6">
        <v>2022</v>
      </c>
      <c r="P22" s="6">
        <v>216</v>
      </c>
      <c r="R22" s="6">
        <v>10</v>
      </c>
      <c r="T22" s="6" t="s">
        <v>41</v>
      </c>
      <c r="U22" s="6" t="s">
        <v>139</v>
      </c>
      <c r="V22" s="6" t="s">
        <v>139</v>
      </c>
      <c r="W22" s="6" t="s">
        <v>145</v>
      </c>
      <c r="Y22" s="6" t="s">
        <v>146</v>
      </c>
      <c r="AA22" s="6" t="s">
        <v>147</v>
      </c>
      <c r="AB22" s="6" t="s">
        <v>148</v>
      </c>
      <c r="AC22" s="6">
        <v>67.95</v>
      </c>
      <c r="AF22" s="6" t="s">
        <v>40</v>
      </c>
      <c r="AI22" s="6" t="str">
        <f>HYPERLINK("https://doi.org/10.1515/9780691230818?locatt=mode:legacy")</f>
        <v>https://doi.org/10.1515/9780691230818?locatt=mode:legacy</v>
      </c>
      <c r="AK22" s="6" t="s">
        <v>48</v>
      </c>
    </row>
    <row r="23" spans="1:37" s="6" customFormat="1" x14ac:dyDescent="0.3">
      <c r="A23" s="6">
        <v>537564</v>
      </c>
      <c r="B23" s="7">
        <v>9783110595567</v>
      </c>
      <c r="C23" s="7"/>
      <c r="D23" s="7">
        <v>9783110595536</v>
      </c>
      <c r="E23" s="6" t="s">
        <v>88</v>
      </c>
      <c r="F23" s="6" t="s">
        <v>149</v>
      </c>
      <c r="H23" s="6" t="s">
        <v>150</v>
      </c>
      <c r="J23" s="6">
        <v>1</v>
      </c>
      <c r="K23" s="6" t="s">
        <v>116</v>
      </c>
      <c r="M23" s="6" t="s">
        <v>82</v>
      </c>
      <c r="N23" s="8">
        <v>44018</v>
      </c>
      <c r="O23" s="6">
        <v>2020</v>
      </c>
      <c r="P23" s="6">
        <v>142</v>
      </c>
      <c r="Q23" s="6">
        <v>100</v>
      </c>
      <c r="S23" s="6">
        <v>2417</v>
      </c>
      <c r="T23" s="6" t="s">
        <v>41</v>
      </c>
      <c r="U23" s="6" t="s">
        <v>53</v>
      </c>
      <c r="V23" s="6" t="s">
        <v>53</v>
      </c>
      <c r="W23" s="6" t="s">
        <v>151</v>
      </c>
      <c r="X23" s="6" t="s">
        <v>95</v>
      </c>
      <c r="Y23" s="6" t="s">
        <v>152</v>
      </c>
      <c r="AB23" s="6" t="s">
        <v>153</v>
      </c>
      <c r="AC23" s="6">
        <v>699</v>
      </c>
      <c r="AE23" s="6">
        <v>59.95</v>
      </c>
      <c r="AF23" s="6" t="s">
        <v>40</v>
      </c>
      <c r="AH23" s="6" t="s">
        <v>40</v>
      </c>
      <c r="AI23" s="6" t="str">
        <f>HYPERLINK("https://doi.org/10.1515/9783110595567")</f>
        <v>https://doi.org/10.1515/9783110595567</v>
      </c>
      <c r="AK23" s="6" t="s">
        <v>48</v>
      </c>
    </row>
    <row r="24" spans="1:37" s="6" customFormat="1" x14ac:dyDescent="0.3">
      <c r="A24" s="6">
        <v>615063</v>
      </c>
      <c r="B24" s="7">
        <v>9780691189291</v>
      </c>
      <c r="C24" s="7"/>
      <c r="D24" s="7"/>
      <c r="F24" s="6" t="s">
        <v>154</v>
      </c>
      <c r="G24" s="6" t="s">
        <v>155</v>
      </c>
      <c r="H24" s="6" t="s">
        <v>156</v>
      </c>
      <c r="J24" s="6">
        <v>1</v>
      </c>
      <c r="M24" s="6" t="s">
        <v>74</v>
      </c>
      <c r="N24" s="8">
        <v>44614</v>
      </c>
      <c r="O24" s="6">
        <v>2019</v>
      </c>
      <c r="P24" s="6">
        <v>608</v>
      </c>
      <c r="R24" s="6">
        <v>10</v>
      </c>
      <c r="T24" s="6" t="s">
        <v>41</v>
      </c>
      <c r="U24" s="6" t="s">
        <v>42</v>
      </c>
      <c r="V24" s="6" t="s">
        <v>42</v>
      </c>
      <c r="W24" s="6" t="s">
        <v>157</v>
      </c>
      <c r="Y24" s="6" t="s">
        <v>158</v>
      </c>
      <c r="AA24" s="6" t="s">
        <v>159</v>
      </c>
      <c r="AB24" s="6" t="s">
        <v>160</v>
      </c>
      <c r="AC24" s="6">
        <v>107</v>
      </c>
      <c r="AF24" s="6" t="s">
        <v>40</v>
      </c>
      <c r="AI24" s="6" t="str">
        <f>HYPERLINK("https://doi.org/10.1515/9780691189291?locatt=mode:legacy")</f>
        <v>https://doi.org/10.1515/9780691189291?locatt=mode:legacy</v>
      </c>
      <c r="AK24" s="6" t="s">
        <v>48</v>
      </c>
    </row>
    <row r="25" spans="1:37" s="6" customFormat="1" x14ac:dyDescent="0.3">
      <c r="A25" s="6">
        <v>527572</v>
      </c>
      <c r="B25" s="7">
        <v>9783110537949</v>
      </c>
      <c r="C25" s="7"/>
      <c r="D25" s="7">
        <v>9783110537932</v>
      </c>
      <c r="E25" s="6" t="s">
        <v>88</v>
      </c>
      <c r="F25" s="6" t="s">
        <v>161</v>
      </c>
      <c r="G25" s="6" t="s">
        <v>162</v>
      </c>
      <c r="H25" s="6" t="s">
        <v>163</v>
      </c>
      <c r="J25" s="6">
        <v>1</v>
      </c>
      <c r="K25" s="6" t="s">
        <v>116</v>
      </c>
      <c r="M25" s="6" t="s">
        <v>93</v>
      </c>
      <c r="N25" s="8">
        <v>43073</v>
      </c>
      <c r="O25" s="6">
        <v>2018</v>
      </c>
      <c r="P25" s="6">
        <v>283</v>
      </c>
      <c r="S25" s="6">
        <v>2417</v>
      </c>
      <c r="T25" s="6" t="s">
        <v>41</v>
      </c>
      <c r="U25" s="6" t="s">
        <v>53</v>
      </c>
      <c r="V25" s="6" t="s">
        <v>53</v>
      </c>
      <c r="W25" s="6" t="s">
        <v>164</v>
      </c>
      <c r="X25" s="6" t="s">
        <v>95</v>
      </c>
      <c r="Y25" s="6" t="s">
        <v>165</v>
      </c>
      <c r="AB25" s="6" t="s">
        <v>166</v>
      </c>
      <c r="AC25" s="6">
        <v>699</v>
      </c>
      <c r="AE25" s="6">
        <v>84.95</v>
      </c>
      <c r="AF25" s="6" t="s">
        <v>40</v>
      </c>
      <c r="AH25" s="6" t="s">
        <v>40</v>
      </c>
      <c r="AI25" s="6" t="str">
        <f>HYPERLINK("https://doi.org/10.1515/9783110537949")</f>
        <v>https://doi.org/10.1515/9783110537949</v>
      </c>
      <c r="AK25" s="6" t="s">
        <v>48</v>
      </c>
    </row>
    <row r="26" spans="1:37" s="6" customFormat="1" x14ac:dyDescent="0.3">
      <c r="A26" s="6">
        <v>542982</v>
      </c>
      <c r="B26" s="7">
        <v>9783110628593</v>
      </c>
      <c r="C26" s="7">
        <v>9783110625561</v>
      </c>
      <c r="D26" s="7"/>
      <c r="F26" s="6" t="s">
        <v>167</v>
      </c>
      <c r="G26" s="6" t="s">
        <v>168</v>
      </c>
      <c r="I26" s="6" t="s">
        <v>169</v>
      </c>
      <c r="J26" s="6">
        <v>1</v>
      </c>
      <c r="K26" s="6" t="s">
        <v>170</v>
      </c>
      <c r="L26" s="9" t="s">
        <v>171</v>
      </c>
      <c r="M26" s="6" t="s">
        <v>82</v>
      </c>
      <c r="N26" s="8">
        <v>44158</v>
      </c>
      <c r="O26" s="6">
        <v>2021</v>
      </c>
      <c r="P26" s="6">
        <v>196</v>
      </c>
      <c r="Q26" s="6">
        <v>6</v>
      </c>
      <c r="S26" s="6">
        <v>2417</v>
      </c>
      <c r="T26" s="6" t="s">
        <v>41</v>
      </c>
      <c r="U26" s="6" t="s">
        <v>172</v>
      </c>
      <c r="V26" s="6" t="s">
        <v>172</v>
      </c>
      <c r="W26" s="6" t="s">
        <v>173</v>
      </c>
      <c r="Y26" s="6" t="s">
        <v>174</v>
      </c>
      <c r="AB26" s="6" t="s">
        <v>175</v>
      </c>
      <c r="AC26" s="6">
        <v>139</v>
      </c>
      <c r="AD26" s="6">
        <v>119.95</v>
      </c>
      <c r="AF26" s="6" t="s">
        <v>40</v>
      </c>
      <c r="AG26" s="6" t="s">
        <v>40</v>
      </c>
      <c r="AI26" s="6" t="str">
        <f>HYPERLINK("https://doi.org/10.1515/9783110628593")</f>
        <v>https://doi.org/10.1515/9783110628593</v>
      </c>
      <c r="AK26" s="6" t="s">
        <v>48</v>
      </c>
    </row>
    <row r="27" spans="1:37" s="6" customFormat="1" x14ac:dyDescent="0.3">
      <c r="A27" s="6">
        <v>537989</v>
      </c>
      <c r="B27" s="7">
        <v>9781547400690</v>
      </c>
      <c r="C27" s="7"/>
      <c r="D27" s="7">
        <v>9781547416745</v>
      </c>
      <c r="F27" s="6" t="s">
        <v>176</v>
      </c>
      <c r="H27" s="6" t="s">
        <v>177</v>
      </c>
      <c r="J27" s="6">
        <v>1</v>
      </c>
      <c r="M27" s="6" t="s">
        <v>82</v>
      </c>
      <c r="N27" s="8">
        <v>43759</v>
      </c>
      <c r="O27" s="6">
        <v>2019</v>
      </c>
      <c r="P27" s="6">
        <v>342</v>
      </c>
      <c r="Q27" s="6">
        <v>127</v>
      </c>
      <c r="S27" s="6">
        <v>2417</v>
      </c>
      <c r="T27" s="6" t="s">
        <v>41</v>
      </c>
      <c r="U27" s="6" t="s">
        <v>172</v>
      </c>
      <c r="V27" s="6" t="s">
        <v>172</v>
      </c>
      <c r="W27" s="6" t="s">
        <v>178</v>
      </c>
      <c r="Y27" s="6" t="s">
        <v>179</v>
      </c>
      <c r="Z27" s="6" t="s">
        <v>180</v>
      </c>
      <c r="AB27" s="6" t="s">
        <v>181</v>
      </c>
      <c r="AC27" s="6">
        <v>149</v>
      </c>
      <c r="AE27" s="6">
        <v>64.95</v>
      </c>
      <c r="AF27" s="6" t="s">
        <v>40</v>
      </c>
      <c r="AH27" s="6" t="s">
        <v>40</v>
      </c>
      <c r="AI27" s="6" t="str">
        <f>HYPERLINK("https://doi.org/10.1515/9781547400690")</f>
        <v>https://doi.org/10.1515/9781547400690</v>
      </c>
      <c r="AK27" s="6" t="s">
        <v>48</v>
      </c>
    </row>
    <row r="28" spans="1:37" s="6" customFormat="1" x14ac:dyDescent="0.3">
      <c r="A28" s="6">
        <v>521931</v>
      </c>
      <c r="B28" s="7">
        <v>9781400882618</v>
      </c>
      <c r="C28" s="7"/>
      <c r="D28" s="7"/>
      <c r="F28" s="6" t="s">
        <v>182</v>
      </c>
      <c r="I28" s="6" t="s">
        <v>183</v>
      </c>
      <c r="J28" s="6">
        <v>1</v>
      </c>
      <c r="K28" s="6" t="s">
        <v>184</v>
      </c>
      <c r="L28" s="9" t="s">
        <v>185</v>
      </c>
      <c r="M28" s="6" t="s">
        <v>74</v>
      </c>
      <c r="N28" s="8">
        <v>42431</v>
      </c>
      <c r="O28" s="6">
        <v>1956</v>
      </c>
      <c r="P28" s="6">
        <v>285</v>
      </c>
      <c r="R28" s="6">
        <v>10</v>
      </c>
      <c r="T28" s="6" t="s">
        <v>41</v>
      </c>
      <c r="U28" s="6" t="s">
        <v>42</v>
      </c>
      <c r="V28" s="6" t="s">
        <v>42</v>
      </c>
      <c r="W28" s="6" t="s">
        <v>186</v>
      </c>
      <c r="Y28" s="6" t="s">
        <v>187</v>
      </c>
      <c r="AC28" s="6">
        <v>420</v>
      </c>
      <c r="AF28" s="6" t="s">
        <v>40</v>
      </c>
      <c r="AI28" s="6" t="str">
        <f>HYPERLINK("https://doi.org/10.1515/9781400882618")</f>
        <v>https://doi.org/10.1515/9781400882618</v>
      </c>
      <c r="AK28" s="6" t="s">
        <v>48</v>
      </c>
    </row>
    <row r="29" spans="1:37" s="6" customFormat="1" x14ac:dyDescent="0.3">
      <c r="A29" s="6">
        <v>558545</v>
      </c>
      <c r="B29" s="7">
        <v>9783110666953</v>
      </c>
      <c r="C29" s="7"/>
      <c r="D29" s="7">
        <v>9783110663563</v>
      </c>
      <c r="E29" s="6" t="s">
        <v>88</v>
      </c>
      <c r="F29" s="6" t="s">
        <v>188</v>
      </c>
      <c r="G29" s="6" t="s">
        <v>189</v>
      </c>
      <c r="H29" s="6" t="s">
        <v>190</v>
      </c>
      <c r="J29" s="6">
        <v>1</v>
      </c>
      <c r="K29" s="6" t="s">
        <v>92</v>
      </c>
      <c r="M29" s="6" t="s">
        <v>82</v>
      </c>
      <c r="N29" s="8">
        <v>43913</v>
      </c>
      <c r="O29" s="6">
        <v>2020</v>
      </c>
      <c r="P29" s="6">
        <v>305</v>
      </c>
      <c r="Q29" s="6">
        <v>126</v>
      </c>
      <c r="S29" s="6">
        <v>2417</v>
      </c>
      <c r="T29" s="6" t="s">
        <v>41</v>
      </c>
      <c r="U29" s="6" t="s">
        <v>139</v>
      </c>
      <c r="V29" s="6" t="s">
        <v>139</v>
      </c>
      <c r="W29" s="6" t="s">
        <v>191</v>
      </c>
      <c r="X29" s="6" t="s">
        <v>95</v>
      </c>
      <c r="Y29" s="6" t="s">
        <v>192</v>
      </c>
      <c r="AB29" s="6" t="s">
        <v>193</v>
      </c>
      <c r="AC29" s="6">
        <v>249</v>
      </c>
      <c r="AE29" s="6">
        <v>69.95</v>
      </c>
      <c r="AF29" s="6" t="s">
        <v>40</v>
      </c>
      <c r="AH29" s="6" t="s">
        <v>40</v>
      </c>
      <c r="AI29" s="6" t="str">
        <f>HYPERLINK("https://doi.org/10.1515/9783110666953")</f>
        <v>https://doi.org/10.1515/9783110666953</v>
      </c>
      <c r="AK29" s="6" t="s">
        <v>48</v>
      </c>
    </row>
    <row r="30" spans="1:37" s="6" customFormat="1" x14ac:dyDescent="0.3">
      <c r="A30" s="6">
        <v>561835</v>
      </c>
      <c r="B30" s="7">
        <v>9783110610987</v>
      </c>
      <c r="C30" s="7">
        <v>9783110608533</v>
      </c>
      <c r="D30" s="7">
        <v>9783110777055</v>
      </c>
      <c r="F30" s="6" t="s">
        <v>194</v>
      </c>
      <c r="G30" s="6" t="s">
        <v>195</v>
      </c>
      <c r="I30" s="6" t="s">
        <v>196</v>
      </c>
      <c r="J30" s="6">
        <v>1</v>
      </c>
      <c r="K30" s="6" t="s">
        <v>108</v>
      </c>
      <c r="L30" s="9" t="s">
        <v>197</v>
      </c>
      <c r="M30" s="6" t="s">
        <v>82</v>
      </c>
      <c r="N30" s="8">
        <v>43941</v>
      </c>
      <c r="O30" s="6">
        <v>2020</v>
      </c>
      <c r="P30" s="6">
        <v>141</v>
      </c>
      <c r="Q30" s="6">
        <v>50</v>
      </c>
      <c r="S30" s="6">
        <v>2417</v>
      </c>
      <c r="T30" s="6" t="s">
        <v>41</v>
      </c>
      <c r="U30" s="6" t="s">
        <v>53</v>
      </c>
      <c r="V30" s="6" t="s">
        <v>53</v>
      </c>
      <c r="W30" s="6" t="s">
        <v>110</v>
      </c>
      <c r="Y30" s="6" t="s">
        <v>198</v>
      </c>
      <c r="AB30" s="6" t="s">
        <v>199</v>
      </c>
      <c r="AC30" s="6">
        <v>139</v>
      </c>
      <c r="AD30" s="6">
        <v>119.95</v>
      </c>
      <c r="AE30" s="6">
        <v>19.95</v>
      </c>
      <c r="AF30" s="6" t="s">
        <v>40</v>
      </c>
      <c r="AG30" s="6" t="s">
        <v>40</v>
      </c>
      <c r="AH30" s="6" t="s">
        <v>40</v>
      </c>
      <c r="AI30" s="6" t="str">
        <f>HYPERLINK("https://doi.org/10.1515/9783110610987")</f>
        <v>https://doi.org/10.1515/9783110610987</v>
      </c>
      <c r="AK30" s="6" t="s">
        <v>48</v>
      </c>
    </row>
    <row r="31" spans="1:37" s="6" customFormat="1" x14ac:dyDescent="0.3">
      <c r="A31" s="6">
        <v>569948</v>
      </c>
      <c r="B31" s="7">
        <v>9783110677737</v>
      </c>
      <c r="C31" s="7">
        <v>9783110677638</v>
      </c>
      <c r="D31" s="7"/>
      <c r="F31" s="6" t="s">
        <v>200</v>
      </c>
      <c r="G31" s="6" t="s">
        <v>201</v>
      </c>
      <c r="I31" s="6" t="s">
        <v>202</v>
      </c>
      <c r="J31" s="6">
        <v>1</v>
      </c>
      <c r="K31" s="6" t="s">
        <v>203</v>
      </c>
      <c r="L31" s="9" t="s">
        <v>204</v>
      </c>
      <c r="M31" s="6" t="s">
        <v>82</v>
      </c>
      <c r="N31" s="8">
        <v>44130</v>
      </c>
      <c r="O31" s="6">
        <v>2020</v>
      </c>
      <c r="P31" s="6">
        <v>157</v>
      </c>
      <c r="Q31" s="6">
        <v>12</v>
      </c>
      <c r="S31" s="6">
        <v>1724</v>
      </c>
      <c r="T31" s="6" t="s">
        <v>41</v>
      </c>
      <c r="U31" s="6" t="s">
        <v>53</v>
      </c>
      <c r="V31" s="6" t="s">
        <v>53</v>
      </c>
      <c r="W31" s="6" t="s">
        <v>205</v>
      </c>
      <c r="Y31" s="6" t="s">
        <v>206</v>
      </c>
      <c r="AB31" s="6" t="s">
        <v>207</v>
      </c>
      <c r="AC31" s="6">
        <v>139</v>
      </c>
      <c r="AD31" s="6">
        <v>119.95</v>
      </c>
      <c r="AF31" s="6" t="s">
        <v>40</v>
      </c>
      <c r="AG31" s="6" t="s">
        <v>40</v>
      </c>
      <c r="AI31" s="6" t="str">
        <f>HYPERLINK("https://doi.org/10.1515/9783110677737")</f>
        <v>https://doi.org/10.1515/9783110677737</v>
      </c>
      <c r="AK31" s="6" t="s">
        <v>48</v>
      </c>
    </row>
    <row r="32" spans="1:37" s="6" customFormat="1" x14ac:dyDescent="0.3">
      <c r="A32" s="6">
        <v>573741</v>
      </c>
      <c r="B32" s="7">
        <v>9783110689488</v>
      </c>
      <c r="C32" s="7"/>
      <c r="D32" s="7">
        <v>9783110689389</v>
      </c>
      <c r="E32" s="6" t="s">
        <v>88</v>
      </c>
      <c r="F32" s="6" t="s">
        <v>208</v>
      </c>
      <c r="G32" s="6" t="s">
        <v>209</v>
      </c>
      <c r="H32" s="6" t="s">
        <v>210</v>
      </c>
      <c r="J32" s="6">
        <v>1</v>
      </c>
      <c r="K32" s="6" t="s">
        <v>92</v>
      </c>
      <c r="M32" s="6" t="s">
        <v>82</v>
      </c>
      <c r="N32" s="8">
        <v>44181</v>
      </c>
      <c r="O32" s="6">
        <v>2021</v>
      </c>
      <c r="P32" s="6">
        <v>346</v>
      </c>
      <c r="Q32" s="6">
        <v>112</v>
      </c>
      <c r="S32" s="6">
        <v>2417</v>
      </c>
      <c r="T32" s="6" t="s">
        <v>41</v>
      </c>
      <c r="U32" s="6" t="s">
        <v>139</v>
      </c>
      <c r="V32" s="6" t="s">
        <v>139</v>
      </c>
      <c r="W32" s="6" t="s">
        <v>211</v>
      </c>
      <c r="X32" s="6" t="s">
        <v>95</v>
      </c>
      <c r="Y32" s="6" t="s">
        <v>212</v>
      </c>
      <c r="AB32" s="6" t="s">
        <v>213</v>
      </c>
      <c r="AC32" s="6">
        <v>249</v>
      </c>
      <c r="AE32" s="6">
        <v>54.95</v>
      </c>
      <c r="AF32" s="6" t="s">
        <v>40</v>
      </c>
      <c r="AH32" s="6" t="s">
        <v>40</v>
      </c>
      <c r="AI32" s="6" t="str">
        <f>HYPERLINK("https://doi.org/10.1515/9783110689488")</f>
        <v>https://doi.org/10.1515/9783110689488</v>
      </c>
      <c r="AK32" s="6" t="s">
        <v>48</v>
      </c>
    </row>
    <row r="33" spans="1:37" s="6" customFormat="1" x14ac:dyDescent="0.3">
      <c r="A33" s="6">
        <v>575923</v>
      </c>
      <c r="B33" s="7">
        <v>9783110693607</v>
      </c>
      <c r="C33" s="7"/>
      <c r="D33" s="7">
        <v>9783110693416</v>
      </c>
      <c r="E33" s="6" t="s">
        <v>88</v>
      </c>
      <c r="F33" s="6" t="s">
        <v>214</v>
      </c>
      <c r="G33" s="6" t="s">
        <v>215</v>
      </c>
      <c r="H33" s="6" t="s">
        <v>216</v>
      </c>
      <c r="J33" s="6">
        <v>1</v>
      </c>
      <c r="K33" s="6" t="s">
        <v>116</v>
      </c>
      <c r="M33" s="6" t="s">
        <v>82</v>
      </c>
      <c r="N33" s="8">
        <v>44263</v>
      </c>
      <c r="O33" s="6">
        <v>2021</v>
      </c>
      <c r="P33" s="6">
        <v>168</v>
      </c>
      <c r="Q33" s="6">
        <v>99</v>
      </c>
      <c r="S33" s="6">
        <v>2417</v>
      </c>
      <c r="T33" s="6" t="s">
        <v>41</v>
      </c>
      <c r="U33" s="6" t="s">
        <v>214</v>
      </c>
      <c r="V33" s="6" t="s">
        <v>214</v>
      </c>
      <c r="W33" s="6" t="s">
        <v>217</v>
      </c>
      <c r="X33" s="6" t="s">
        <v>95</v>
      </c>
      <c r="Y33" s="6" t="s">
        <v>218</v>
      </c>
      <c r="AB33" s="6" t="s">
        <v>219</v>
      </c>
      <c r="AC33" s="6">
        <v>520</v>
      </c>
      <c r="AE33" s="6">
        <v>54.95</v>
      </c>
      <c r="AF33" s="6" t="s">
        <v>40</v>
      </c>
      <c r="AH33" s="6" t="s">
        <v>40</v>
      </c>
      <c r="AI33" s="6" t="str">
        <f>HYPERLINK("https://doi.org/10.1515/9783110693607")</f>
        <v>https://doi.org/10.1515/9783110693607</v>
      </c>
      <c r="AK33" s="6" t="s">
        <v>48</v>
      </c>
    </row>
    <row r="34" spans="1:37" s="6" customFormat="1" x14ac:dyDescent="0.3">
      <c r="A34" s="6">
        <v>543569</v>
      </c>
      <c r="B34" s="7">
        <v>9780691184555</v>
      </c>
      <c r="C34" s="7"/>
      <c r="D34" s="7"/>
      <c r="F34" s="6" t="s">
        <v>220</v>
      </c>
      <c r="G34" s="6" t="s">
        <v>221</v>
      </c>
      <c r="H34" s="6" t="s">
        <v>222</v>
      </c>
      <c r="J34" s="6">
        <v>1</v>
      </c>
      <c r="M34" s="6" t="s">
        <v>74</v>
      </c>
      <c r="N34" s="8">
        <v>43375</v>
      </c>
      <c r="O34" s="6">
        <v>2019</v>
      </c>
      <c r="P34" s="6">
        <v>392</v>
      </c>
      <c r="Q34" s="6">
        <v>97</v>
      </c>
      <c r="R34" s="6">
        <v>10</v>
      </c>
      <c r="T34" s="6" t="s">
        <v>41</v>
      </c>
      <c r="U34" s="6" t="s">
        <v>42</v>
      </c>
      <c r="V34" s="6" t="s">
        <v>42</v>
      </c>
      <c r="W34" s="6" t="s">
        <v>223</v>
      </c>
      <c r="Y34" s="6" t="s">
        <v>224</v>
      </c>
      <c r="AA34" s="6" t="s">
        <v>225</v>
      </c>
      <c r="AB34" s="6" t="s">
        <v>226</v>
      </c>
      <c r="AC34" s="6">
        <v>78</v>
      </c>
      <c r="AF34" s="6" t="s">
        <v>40</v>
      </c>
      <c r="AI34" s="6" t="str">
        <f>HYPERLINK("https://doi.org/10.1515/9780691184555?locatt=mode:legacy")</f>
        <v>https://doi.org/10.1515/9780691184555?locatt=mode:legacy</v>
      </c>
      <c r="AK34" s="6" t="s">
        <v>48</v>
      </c>
    </row>
    <row r="35" spans="1:37" s="6" customFormat="1" x14ac:dyDescent="0.3">
      <c r="A35" s="6">
        <v>608752</v>
      </c>
      <c r="B35" s="7">
        <v>9780691230542</v>
      </c>
      <c r="C35" s="7"/>
      <c r="D35" s="7"/>
      <c r="F35" s="6" t="s">
        <v>228</v>
      </c>
      <c r="G35" s="6" t="s">
        <v>229</v>
      </c>
      <c r="H35" s="6" t="s">
        <v>230</v>
      </c>
      <c r="J35" s="6">
        <v>1</v>
      </c>
      <c r="M35" s="6" t="s">
        <v>74</v>
      </c>
      <c r="N35" s="8">
        <v>44516</v>
      </c>
      <c r="O35" s="6">
        <v>2021</v>
      </c>
      <c r="P35" s="6">
        <v>336</v>
      </c>
      <c r="R35" s="6">
        <v>10</v>
      </c>
      <c r="T35" s="6" t="s">
        <v>41</v>
      </c>
      <c r="U35" s="6" t="s">
        <v>42</v>
      </c>
      <c r="V35" s="6" t="s">
        <v>42</v>
      </c>
      <c r="W35" s="6" t="s">
        <v>231</v>
      </c>
      <c r="Y35" s="6" t="s">
        <v>232</v>
      </c>
      <c r="AA35" s="6" t="s">
        <v>233</v>
      </c>
      <c r="AB35" s="6" t="s">
        <v>234</v>
      </c>
      <c r="AC35" s="6">
        <v>95</v>
      </c>
      <c r="AF35" s="6" t="s">
        <v>40</v>
      </c>
      <c r="AI35" s="6" t="str">
        <f>HYPERLINK("https://doi.org/10.1515/9780691230542?locatt=mode:legacy")</f>
        <v>https://doi.org/10.1515/9780691230542?locatt=mode:legacy</v>
      </c>
      <c r="AK35" s="6" t="s">
        <v>48</v>
      </c>
    </row>
    <row r="36" spans="1:37" s="6" customFormat="1" x14ac:dyDescent="0.3">
      <c r="A36" s="6">
        <v>563038</v>
      </c>
      <c r="B36" s="7">
        <v>9781400884070</v>
      </c>
      <c r="C36" s="7"/>
      <c r="D36" s="7"/>
      <c r="F36" s="6" t="s">
        <v>235</v>
      </c>
      <c r="G36" s="6" t="s">
        <v>236</v>
      </c>
      <c r="H36" s="6" t="s">
        <v>237</v>
      </c>
      <c r="J36" s="6">
        <v>1</v>
      </c>
      <c r="M36" s="6" t="s">
        <v>74</v>
      </c>
      <c r="N36" s="8">
        <v>42695</v>
      </c>
      <c r="O36" s="6">
        <v>2017</v>
      </c>
      <c r="P36" s="6">
        <v>328</v>
      </c>
      <c r="R36" s="6">
        <v>10</v>
      </c>
      <c r="T36" s="6" t="s">
        <v>41</v>
      </c>
      <c r="U36" s="6" t="s">
        <v>238</v>
      </c>
      <c r="V36" s="6" t="s">
        <v>238</v>
      </c>
      <c r="W36" s="6" t="s">
        <v>239</v>
      </c>
      <c r="Y36" s="6" t="s">
        <v>240</v>
      </c>
      <c r="AA36" s="6" t="s">
        <v>241</v>
      </c>
      <c r="AB36" s="6" t="s">
        <v>242</v>
      </c>
      <c r="AC36" s="6">
        <v>111</v>
      </c>
      <c r="AF36" s="6" t="s">
        <v>40</v>
      </c>
      <c r="AI36" s="6" t="str">
        <f>HYPERLINK("https://doi.org/10.1515/9781400884070")</f>
        <v>https://doi.org/10.1515/9781400884070</v>
      </c>
      <c r="AK36" s="6" t="s">
        <v>48</v>
      </c>
    </row>
    <row r="37" spans="1:37" s="6" customFormat="1" x14ac:dyDescent="0.3">
      <c r="A37" s="6">
        <v>563169</v>
      </c>
      <c r="B37" s="7">
        <v>9781400841172</v>
      </c>
      <c r="C37" s="7"/>
      <c r="D37" s="7"/>
      <c r="F37" s="6" t="s">
        <v>244</v>
      </c>
      <c r="G37" s="6" t="s">
        <v>245</v>
      </c>
      <c r="H37" s="6" t="s">
        <v>246</v>
      </c>
      <c r="J37" s="6">
        <v>1</v>
      </c>
      <c r="M37" s="6" t="s">
        <v>74</v>
      </c>
      <c r="N37" s="8">
        <v>40846</v>
      </c>
      <c r="O37" s="6">
        <v>2005</v>
      </c>
      <c r="P37" s="6">
        <v>512</v>
      </c>
      <c r="R37" s="6">
        <v>10</v>
      </c>
      <c r="T37" s="6" t="s">
        <v>41</v>
      </c>
      <c r="U37" s="6" t="s">
        <v>42</v>
      </c>
      <c r="V37" s="6" t="s">
        <v>42</v>
      </c>
      <c r="W37" s="6" t="s">
        <v>186</v>
      </c>
      <c r="Y37" s="6" t="s">
        <v>247</v>
      </c>
      <c r="AA37" s="6" t="s">
        <v>248</v>
      </c>
      <c r="AB37" s="6" t="s">
        <v>249</v>
      </c>
      <c r="AC37" s="6">
        <v>255</v>
      </c>
      <c r="AF37" s="6" t="s">
        <v>40</v>
      </c>
      <c r="AI37" s="6" t="str">
        <f>HYPERLINK("https://doi.org/10.1515/9781400841172")</f>
        <v>https://doi.org/10.1515/9781400841172</v>
      </c>
      <c r="AK37" s="6" t="s">
        <v>48</v>
      </c>
    </row>
    <row r="38" spans="1:37" s="6" customFormat="1" x14ac:dyDescent="0.3">
      <c r="A38" s="6">
        <v>538899</v>
      </c>
      <c r="B38" s="7">
        <v>9781547400720</v>
      </c>
      <c r="C38" s="7"/>
      <c r="D38" s="7">
        <v>9781547416783</v>
      </c>
      <c r="F38" s="6" t="s">
        <v>250</v>
      </c>
      <c r="H38" s="6" t="s">
        <v>251</v>
      </c>
      <c r="J38" s="6">
        <v>1</v>
      </c>
      <c r="M38" s="6" t="s">
        <v>252</v>
      </c>
      <c r="N38" s="8">
        <v>43353</v>
      </c>
      <c r="O38" s="6">
        <v>2018</v>
      </c>
      <c r="P38" s="6">
        <v>265</v>
      </c>
      <c r="Q38" s="6">
        <v>100</v>
      </c>
      <c r="S38" s="6">
        <v>2320</v>
      </c>
      <c r="T38" s="6" t="s">
        <v>41</v>
      </c>
      <c r="U38" s="6" t="s">
        <v>83</v>
      </c>
      <c r="V38" s="6" t="s">
        <v>83</v>
      </c>
      <c r="W38" s="6" t="s">
        <v>253</v>
      </c>
      <c r="Y38" s="6" t="s">
        <v>254</v>
      </c>
      <c r="Z38" s="6" t="s">
        <v>255</v>
      </c>
      <c r="AB38" s="6" t="s">
        <v>256</v>
      </c>
      <c r="AC38" s="6">
        <v>149</v>
      </c>
      <c r="AE38" s="6">
        <v>54.95</v>
      </c>
      <c r="AF38" s="6" t="s">
        <v>40</v>
      </c>
      <c r="AH38" s="6" t="s">
        <v>40</v>
      </c>
      <c r="AI38" s="6" t="str">
        <f>HYPERLINK("https://doi.org/10.1515/9781547400720")</f>
        <v>https://doi.org/10.1515/9781547400720</v>
      </c>
      <c r="AK38" s="6" t="s">
        <v>48</v>
      </c>
    </row>
    <row r="39" spans="1:37" s="6" customFormat="1" x14ac:dyDescent="0.3">
      <c r="A39" s="6">
        <v>570733</v>
      </c>
      <c r="B39" s="7">
        <v>9783110681130</v>
      </c>
      <c r="C39" s="7"/>
      <c r="D39" s="7">
        <v>9783110681123</v>
      </c>
      <c r="E39" s="6" t="s">
        <v>88</v>
      </c>
      <c r="F39" s="6" t="s">
        <v>257</v>
      </c>
      <c r="G39" s="6" t="s">
        <v>258</v>
      </c>
      <c r="H39" s="6" t="s">
        <v>259</v>
      </c>
      <c r="J39" s="6">
        <v>1</v>
      </c>
      <c r="K39" s="6" t="s">
        <v>92</v>
      </c>
      <c r="M39" s="6" t="s">
        <v>82</v>
      </c>
      <c r="N39" s="8">
        <v>44508</v>
      </c>
      <c r="O39" s="6">
        <v>2022</v>
      </c>
      <c r="P39" s="6">
        <v>159</v>
      </c>
      <c r="Q39" s="6">
        <v>32</v>
      </c>
      <c r="S39" s="6">
        <v>2417</v>
      </c>
      <c r="T39" s="6" t="s">
        <v>41</v>
      </c>
      <c r="U39" s="6" t="s">
        <v>260</v>
      </c>
      <c r="V39" s="6" t="s">
        <v>260</v>
      </c>
      <c r="W39" s="6" t="s">
        <v>261</v>
      </c>
      <c r="X39" s="6" t="s">
        <v>95</v>
      </c>
      <c r="Y39" s="6" t="s">
        <v>262</v>
      </c>
      <c r="AB39" s="6" t="s">
        <v>263</v>
      </c>
      <c r="AC39" s="6">
        <v>249</v>
      </c>
      <c r="AE39" s="6">
        <v>44.95</v>
      </c>
      <c r="AF39" s="6" t="s">
        <v>40</v>
      </c>
      <c r="AH39" s="6" t="s">
        <v>40</v>
      </c>
      <c r="AI39" s="6" t="str">
        <f>HYPERLINK("https://doi.org/10.1515/9783110681130")</f>
        <v>https://doi.org/10.1515/9783110681130</v>
      </c>
      <c r="AK39" s="6" t="s">
        <v>48</v>
      </c>
    </row>
    <row r="40" spans="1:37" s="6" customFormat="1" x14ac:dyDescent="0.3">
      <c r="A40" s="6">
        <v>529986</v>
      </c>
      <c r="B40" s="7">
        <v>9783110551433</v>
      </c>
      <c r="C40" s="7">
        <v>9783110550320</v>
      </c>
      <c r="D40" s="7"/>
      <c r="F40" s="6" t="s">
        <v>264</v>
      </c>
      <c r="I40" s="6" t="s">
        <v>265</v>
      </c>
      <c r="J40" s="6">
        <v>1</v>
      </c>
      <c r="K40" s="6" t="s">
        <v>108</v>
      </c>
      <c r="L40" s="9" t="s">
        <v>266</v>
      </c>
      <c r="M40" s="6" t="s">
        <v>82</v>
      </c>
      <c r="N40" s="8">
        <v>43451</v>
      </c>
      <c r="O40" s="6">
        <v>2019</v>
      </c>
      <c r="P40" s="6">
        <v>183</v>
      </c>
      <c r="S40" s="6">
        <v>2417</v>
      </c>
      <c r="T40" s="6" t="s">
        <v>41</v>
      </c>
      <c r="U40" s="6" t="s">
        <v>53</v>
      </c>
      <c r="V40" s="6" t="s">
        <v>53</v>
      </c>
      <c r="W40" s="6" t="s">
        <v>267</v>
      </c>
      <c r="Y40" s="6" t="s">
        <v>268</v>
      </c>
      <c r="AB40" s="6" t="s">
        <v>269</v>
      </c>
      <c r="AC40" s="6">
        <v>139</v>
      </c>
      <c r="AD40" s="6">
        <v>119.95</v>
      </c>
      <c r="AF40" s="6" t="s">
        <v>40</v>
      </c>
      <c r="AG40" s="6" t="s">
        <v>40</v>
      </c>
      <c r="AI40" s="6" t="str">
        <f>HYPERLINK("https://doi.org/10.1515/9783110551433")</f>
        <v>https://doi.org/10.1515/9783110551433</v>
      </c>
      <c r="AK40" s="6" t="s">
        <v>48</v>
      </c>
    </row>
    <row r="41" spans="1:37" s="6" customFormat="1" x14ac:dyDescent="0.3">
      <c r="A41" s="6">
        <v>523204</v>
      </c>
      <c r="B41" s="7">
        <v>9783110496369</v>
      </c>
      <c r="C41" s="7"/>
      <c r="D41" s="7">
        <v>9783110496352</v>
      </c>
      <c r="E41" s="6" t="s">
        <v>88</v>
      </c>
      <c r="F41" s="6" t="s">
        <v>270</v>
      </c>
      <c r="H41" s="6" t="s">
        <v>271</v>
      </c>
      <c r="J41" s="6">
        <v>1</v>
      </c>
      <c r="K41" s="6" t="s">
        <v>116</v>
      </c>
      <c r="L41" s="9" t="s">
        <v>272</v>
      </c>
      <c r="M41" s="6" t="s">
        <v>82</v>
      </c>
      <c r="N41" s="8">
        <v>43451</v>
      </c>
      <c r="O41" s="6">
        <v>2019</v>
      </c>
      <c r="P41" s="6">
        <v>383</v>
      </c>
      <c r="Q41" s="6">
        <v>220</v>
      </c>
      <c r="S41" s="6">
        <v>2417</v>
      </c>
      <c r="T41" s="6" t="s">
        <v>41</v>
      </c>
      <c r="U41" s="6" t="s">
        <v>243</v>
      </c>
      <c r="V41" s="6" t="s">
        <v>243</v>
      </c>
      <c r="W41" s="6" t="s">
        <v>273</v>
      </c>
      <c r="X41" s="6" t="s">
        <v>95</v>
      </c>
      <c r="Y41" s="6" t="s">
        <v>274</v>
      </c>
      <c r="AB41" s="6" t="s">
        <v>275</v>
      </c>
      <c r="AC41" s="6">
        <v>699</v>
      </c>
      <c r="AE41" s="6">
        <v>79.95</v>
      </c>
      <c r="AF41" s="6" t="s">
        <v>40</v>
      </c>
      <c r="AH41" s="6" t="s">
        <v>40</v>
      </c>
      <c r="AI41" s="6" t="str">
        <f>HYPERLINK("https://doi.org/10.1515/9783110496369")</f>
        <v>https://doi.org/10.1515/9783110496369</v>
      </c>
      <c r="AK41" s="6" t="s">
        <v>48</v>
      </c>
    </row>
    <row r="42" spans="1:37" s="6" customFormat="1" x14ac:dyDescent="0.3">
      <c r="A42" s="6">
        <v>576646</v>
      </c>
      <c r="B42" s="7">
        <v>9783110697827</v>
      </c>
      <c r="C42" s="7">
        <v>9783110697803</v>
      </c>
      <c r="D42" s="7"/>
      <c r="E42" s="6" t="s">
        <v>88</v>
      </c>
      <c r="F42" s="6" t="s">
        <v>276</v>
      </c>
      <c r="G42" s="6" t="s">
        <v>277</v>
      </c>
      <c r="H42" s="6" t="s">
        <v>278</v>
      </c>
      <c r="J42" s="6">
        <v>1</v>
      </c>
      <c r="K42" s="6" t="s">
        <v>92</v>
      </c>
      <c r="M42" s="6" t="s">
        <v>82</v>
      </c>
      <c r="N42" s="8">
        <v>44536</v>
      </c>
      <c r="O42" s="6">
        <v>2022</v>
      </c>
      <c r="P42" s="6">
        <v>463</v>
      </c>
      <c r="S42" s="6">
        <v>2417</v>
      </c>
      <c r="T42" s="6" t="s">
        <v>41</v>
      </c>
      <c r="U42" s="6" t="s">
        <v>83</v>
      </c>
      <c r="V42" s="6" t="s">
        <v>83</v>
      </c>
      <c r="W42" s="6" t="s">
        <v>279</v>
      </c>
      <c r="X42" s="6" t="s">
        <v>95</v>
      </c>
      <c r="Y42" s="6" t="s">
        <v>280</v>
      </c>
      <c r="AB42" s="6" t="s">
        <v>281</v>
      </c>
      <c r="AC42" s="6">
        <v>249</v>
      </c>
      <c r="AD42" s="6">
        <v>89.95</v>
      </c>
      <c r="AF42" s="6" t="s">
        <v>40</v>
      </c>
      <c r="AG42" s="6" t="s">
        <v>40</v>
      </c>
      <c r="AI42" s="6" t="str">
        <f>HYPERLINK("https://doi.org/10.1515/9783110697827")</f>
        <v>https://doi.org/10.1515/9783110697827</v>
      </c>
      <c r="AK42" s="6" t="s">
        <v>48</v>
      </c>
    </row>
    <row r="43" spans="1:37" s="6" customFormat="1" x14ac:dyDescent="0.3">
      <c r="A43" s="6">
        <v>512189</v>
      </c>
      <c r="B43" s="7">
        <v>9781400841677</v>
      </c>
      <c r="C43" s="7"/>
      <c r="D43" s="7"/>
      <c r="F43" s="6" t="s">
        <v>282</v>
      </c>
      <c r="G43" s="6" t="s">
        <v>283</v>
      </c>
      <c r="H43" s="6" t="s">
        <v>284</v>
      </c>
      <c r="J43" s="6">
        <v>1</v>
      </c>
      <c r="M43" s="6" t="s">
        <v>74</v>
      </c>
      <c r="N43" s="8">
        <v>40965</v>
      </c>
      <c r="O43" s="6">
        <v>2012</v>
      </c>
      <c r="P43" s="6">
        <v>272</v>
      </c>
      <c r="R43" s="6">
        <v>10</v>
      </c>
      <c r="T43" s="6" t="s">
        <v>41</v>
      </c>
      <c r="U43" s="6" t="s">
        <v>42</v>
      </c>
      <c r="V43" s="6" t="s">
        <v>42</v>
      </c>
      <c r="W43" s="6" t="s">
        <v>285</v>
      </c>
      <c r="Y43" s="6" t="s">
        <v>286</v>
      </c>
      <c r="AA43" s="6" t="s">
        <v>287</v>
      </c>
      <c r="AB43" s="6" t="s">
        <v>288</v>
      </c>
      <c r="AC43" s="6">
        <v>95</v>
      </c>
      <c r="AF43" s="6" t="s">
        <v>40</v>
      </c>
      <c r="AI43" s="6" t="str">
        <f>HYPERLINK("https://doi.org/10.1515/9781400841677")</f>
        <v>https://doi.org/10.1515/9781400841677</v>
      </c>
      <c r="AK43" s="6" t="s">
        <v>48</v>
      </c>
    </row>
    <row r="44" spans="1:37" s="6" customFormat="1" x14ac:dyDescent="0.3">
      <c r="A44" s="6">
        <v>580276</v>
      </c>
      <c r="B44" s="7">
        <v>9780691209050</v>
      </c>
      <c r="C44" s="7"/>
      <c r="D44" s="7"/>
      <c r="F44" s="6" t="s">
        <v>289</v>
      </c>
      <c r="G44" s="6" t="s">
        <v>290</v>
      </c>
      <c r="H44" s="6" t="s">
        <v>291</v>
      </c>
      <c r="J44" s="6">
        <v>1</v>
      </c>
      <c r="K44" s="6" t="s">
        <v>292</v>
      </c>
      <c r="L44" s="9" t="s">
        <v>293</v>
      </c>
      <c r="M44" s="6" t="s">
        <v>74</v>
      </c>
      <c r="N44" s="8">
        <v>44089</v>
      </c>
      <c r="O44" s="6">
        <v>2012</v>
      </c>
      <c r="P44" s="6">
        <v>232</v>
      </c>
      <c r="R44" s="6">
        <v>10</v>
      </c>
      <c r="T44" s="6" t="s">
        <v>41</v>
      </c>
      <c r="U44" s="6" t="s">
        <v>214</v>
      </c>
      <c r="V44" s="6" t="s">
        <v>214</v>
      </c>
      <c r="W44" s="6" t="s">
        <v>294</v>
      </c>
      <c r="Y44" s="6" t="s">
        <v>295</v>
      </c>
      <c r="AA44" s="6" t="s">
        <v>296</v>
      </c>
      <c r="AB44" s="6" t="s">
        <v>297</v>
      </c>
      <c r="AC44" s="6">
        <v>68.95</v>
      </c>
      <c r="AF44" s="6" t="s">
        <v>40</v>
      </c>
      <c r="AI44" s="6" t="str">
        <f>HYPERLINK("https://doi.org/10.1515/9780691209050")</f>
        <v>https://doi.org/10.1515/9780691209050</v>
      </c>
      <c r="AK44" s="6" t="s">
        <v>48</v>
      </c>
    </row>
    <row r="45" spans="1:37" s="6" customFormat="1" x14ac:dyDescent="0.3">
      <c r="A45" s="6">
        <v>567647</v>
      </c>
      <c r="B45" s="7">
        <v>9783110670707</v>
      </c>
      <c r="C45" s="7">
        <v>9783110670646</v>
      </c>
      <c r="D45" s="7"/>
      <c r="F45" s="6" t="s">
        <v>298</v>
      </c>
      <c r="I45" s="6" t="s">
        <v>299</v>
      </c>
      <c r="J45" s="6">
        <v>1</v>
      </c>
      <c r="K45" s="6" t="s">
        <v>108</v>
      </c>
      <c r="L45" s="9" t="s">
        <v>300</v>
      </c>
      <c r="M45" s="6" t="s">
        <v>82</v>
      </c>
      <c r="N45" s="8">
        <v>43990</v>
      </c>
      <c r="O45" s="6">
        <v>2020</v>
      </c>
      <c r="P45" s="6">
        <v>118</v>
      </c>
      <c r="Q45" s="6">
        <v>6</v>
      </c>
      <c r="S45" s="6">
        <v>1724</v>
      </c>
      <c r="T45" s="6" t="s">
        <v>41</v>
      </c>
      <c r="U45" s="6" t="s">
        <v>53</v>
      </c>
      <c r="V45" s="6" t="s">
        <v>53</v>
      </c>
      <c r="W45" s="6" t="s">
        <v>301</v>
      </c>
      <c r="Y45" s="6" t="s">
        <v>302</v>
      </c>
      <c r="AB45" s="6" t="s">
        <v>303</v>
      </c>
      <c r="AC45" s="6">
        <v>139</v>
      </c>
      <c r="AD45" s="6">
        <v>129.94999999999999</v>
      </c>
      <c r="AF45" s="6" t="s">
        <v>40</v>
      </c>
      <c r="AG45" s="6" t="s">
        <v>40</v>
      </c>
      <c r="AI45" s="6" t="str">
        <f>HYPERLINK("https://doi.org/10.1515/9783110670707")</f>
        <v>https://doi.org/10.1515/9783110670707</v>
      </c>
      <c r="AK45" s="6" t="s">
        <v>48</v>
      </c>
    </row>
    <row r="46" spans="1:37" s="6" customFormat="1" x14ac:dyDescent="0.3">
      <c r="A46" s="6">
        <v>563162</v>
      </c>
      <c r="B46" s="7">
        <v>9781400839568</v>
      </c>
      <c r="C46" s="7"/>
      <c r="D46" s="7"/>
      <c r="F46" s="6" t="s">
        <v>289</v>
      </c>
      <c r="G46" s="6" t="s">
        <v>290</v>
      </c>
      <c r="H46" s="6" t="s">
        <v>291</v>
      </c>
      <c r="J46" s="6">
        <v>1</v>
      </c>
      <c r="M46" s="6" t="s">
        <v>74</v>
      </c>
      <c r="N46" s="8">
        <v>40904</v>
      </c>
      <c r="O46" s="6">
        <v>2013</v>
      </c>
      <c r="P46" s="6">
        <v>232</v>
      </c>
      <c r="R46" s="6">
        <v>10</v>
      </c>
      <c r="T46" s="6" t="s">
        <v>41</v>
      </c>
      <c r="U46" s="6" t="s">
        <v>139</v>
      </c>
      <c r="V46" s="6" t="s">
        <v>139</v>
      </c>
      <c r="W46" s="6" t="s">
        <v>294</v>
      </c>
      <c r="Y46" s="6" t="s">
        <v>304</v>
      </c>
      <c r="AA46" s="6" t="s">
        <v>305</v>
      </c>
      <c r="AB46" s="6" t="s">
        <v>306</v>
      </c>
      <c r="AC46" s="6">
        <v>45.95</v>
      </c>
      <c r="AF46" s="6" t="s">
        <v>40</v>
      </c>
      <c r="AI46" s="6" t="str">
        <f>HYPERLINK("https://doi.org/10.1515/9781400839568")</f>
        <v>https://doi.org/10.1515/9781400839568</v>
      </c>
      <c r="AK46" s="6" t="s">
        <v>48</v>
      </c>
    </row>
    <row r="47" spans="1:37" s="6" customFormat="1" x14ac:dyDescent="0.3">
      <c r="A47" s="6">
        <v>575112</v>
      </c>
      <c r="B47" s="7">
        <v>9783110692327</v>
      </c>
      <c r="C47" s="7"/>
      <c r="D47" s="7">
        <v>9783110691177</v>
      </c>
      <c r="E47" s="6" t="s">
        <v>88</v>
      </c>
      <c r="F47" s="6" t="s">
        <v>307</v>
      </c>
      <c r="H47" s="6" t="s">
        <v>308</v>
      </c>
      <c r="J47" s="6">
        <v>1</v>
      </c>
      <c r="K47" s="6" t="s">
        <v>116</v>
      </c>
      <c r="M47" s="6" t="s">
        <v>82</v>
      </c>
      <c r="N47" s="8">
        <v>44095</v>
      </c>
      <c r="O47" s="6">
        <v>2020</v>
      </c>
      <c r="P47" s="6">
        <v>354</v>
      </c>
      <c r="Q47" s="6">
        <v>461</v>
      </c>
      <c r="S47" s="6">
        <v>2417</v>
      </c>
      <c r="T47" s="6" t="s">
        <v>41</v>
      </c>
      <c r="U47" s="6" t="s">
        <v>139</v>
      </c>
      <c r="V47" s="6" t="s">
        <v>139</v>
      </c>
      <c r="W47" s="6" t="s">
        <v>309</v>
      </c>
      <c r="X47" s="6" t="s">
        <v>95</v>
      </c>
      <c r="Y47" s="6" t="s">
        <v>310</v>
      </c>
      <c r="AB47" s="6" t="s">
        <v>311</v>
      </c>
      <c r="AC47" s="6">
        <v>699</v>
      </c>
      <c r="AE47" s="6">
        <v>44.95</v>
      </c>
      <c r="AF47" s="6" t="s">
        <v>40</v>
      </c>
      <c r="AH47" s="6" t="s">
        <v>40</v>
      </c>
      <c r="AI47" s="6" t="str">
        <f>HYPERLINK("https://doi.org/10.1515/9783110692327")</f>
        <v>https://doi.org/10.1515/9783110692327</v>
      </c>
      <c r="AK47" s="6" t="s">
        <v>48</v>
      </c>
    </row>
    <row r="48" spans="1:37" s="6" customFormat="1" x14ac:dyDescent="0.3">
      <c r="A48" s="6">
        <v>526420</v>
      </c>
      <c r="B48" s="7">
        <v>9781501505775</v>
      </c>
      <c r="C48" s="7"/>
      <c r="D48" s="7">
        <v>9781501514746</v>
      </c>
      <c r="F48" s="6" t="s">
        <v>312</v>
      </c>
      <c r="H48" s="6" t="s">
        <v>313</v>
      </c>
      <c r="J48" s="6">
        <v>1</v>
      </c>
      <c r="M48" s="6" t="s">
        <v>252</v>
      </c>
      <c r="N48" s="8">
        <v>42758</v>
      </c>
      <c r="O48" s="6">
        <v>2017</v>
      </c>
      <c r="P48" s="6">
        <v>259</v>
      </c>
      <c r="Q48" s="6">
        <v>9</v>
      </c>
      <c r="S48" s="6">
        <v>2320</v>
      </c>
      <c r="T48" s="6" t="s">
        <v>41</v>
      </c>
      <c r="U48" s="6" t="s">
        <v>260</v>
      </c>
      <c r="V48" s="6" t="s">
        <v>260</v>
      </c>
      <c r="W48" s="6" t="s">
        <v>314</v>
      </c>
      <c r="Y48" s="6" t="s">
        <v>315</v>
      </c>
      <c r="Z48" s="6" t="s">
        <v>316</v>
      </c>
      <c r="AB48" s="6" t="s">
        <v>317</v>
      </c>
      <c r="AC48" s="6">
        <v>149</v>
      </c>
      <c r="AE48" s="6">
        <v>44.95</v>
      </c>
      <c r="AF48" s="6" t="s">
        <v>40</v>
      </c>
      <c r="AH48" s="6" t="s">
        <v>40</v>
      </c>
      <c r="AI48" s="6" t="str">
        <f>HYPERLINK("https://doi.org/10.1515/9781501505775")</f>
        <v>https://doi.org/10.1515/9781501505775</v>
      </c>
      <c r="AK48" s="6" t="s">
        <v>48</v>
      </c>
    </row>
    <row r="49" spans="1:37" s="6" customFormat="1" x14ac:dyDescent="0.3">
      <c r="A49" s="6">
        <v>558556</v>
      </c>
      <c r="B49" s="7">
        <v>9783110667011</v>
      </c>
      <c r="C49" s="7"/>
      <c r="D49" s="7">
        <v>9783110663648</v>
      </c>
      <c r="E49" s="6" t="s">
        <v>88</v>
      </c>
      <c r="F49" s="6" t="s">
        <v>318</v>
      </c>
      <c r="H49" s="6" t="s">
        <v>190</v>
      </c>
      <c r="J49" s="6">
        <v>1</v>
      </c>
      <c r="K49" s="6" t="s">
        <v>92</v>
      </c>
      <c r="M49" s="6" t="s">
        <v>82</v>
      </c>
      <c r="N49" s="8">
        <v>43927</v>
      </c>
      <c r="O49" s="6">
        <v>2020</v>
      </c>
      <c r="P49" s="6">
        <v>330</v>
      </c>
      <c r="Q49" s="6">
        <v>100</v>
      </c>
      <c r="S49" s="6">
        <v>2417</v>
      </c>
      <c r="T49" s="6" t="s">
        <v>41</v>
      </c>
      <c r="U49" s="6" t="s">
        <v>139</v>
      </c>
      <c r="V49" s="6" t="s">
        <v>139</v>
      </c>
      <c r="W49" s="6" t="s">
        <v>319</v>
      </c>
      <c r="X49" s="6" t="s">
        <v>95</v>
      </c>
      <c r="Y49" s="6" t="s">
        <v>320</v>
      </c>
      <c r="AB49" s="6" t="s">
        <v>193</v>
      </c>
      <c r="AC49" s="6">
        <v>249</v>
      </c>
      <c r="AE49" s="6">
        <v>69.95</v>
      </c>
      <c r="AF49" s="6" t="s">
        <v>40</v>
      </c>
      <c r="AH49" s="6" t="s">
        <v>40</v>
      </c>
      <c r="AI49" s="6" t="str">
        <f>HYPERLINK("https://doi.org/10.1515/9783110667011")</f>
        <v>https://doi.org/10.1515/9783110667011</v>
      </c>
      <c r="AK49" s="6" t="s">
        <v>48</v>
      </c>
    </row>
    <row r="50" spans="1:37" s="6" customFormat="1" x14ac:dyDescent="0.3">
      <c r="A50" s="6">
        <v>593956</v>
      </c>
      <c r="B50" s="7">
        <v>9783110721331</v>
      </c>
      <c r="C50" s="7"/>
      <c r="D50" s="7">
        <v>9783110721270</v>
      </c>
      <c r="E50" s="6" t="s">
        <v>88</v>
      </c>
      <c r="F50" s="6" t="s">
        <v>321</v>
      </c>
      <c r="G50" s="6" t="s">
        <v>322</v>
      </c>
      <c r="H50" s="6" t="s">
        <v>323</v>
      </c>
      <c r="J50" s="6">
        <v>1</v>
      </c>
      <c r="K50" s="6" t="s">
        <v>92</v>
      </c>
      <c r="M50" s="6" t="s">
        <v>93</v>
      </c>
      <c r="N50" s="8">
        <v>44354</v>
      </c>
      <c r="O50" s="6">
        <v>2021</v>
      </c>
      <c r="P50" s="6">
        <v>237</v>
      </c>
      <c r="Q50" s="6">
        <v>40</v>
      </c>
      <c r="S50" s="6">
        <v>2417</v>
      </c>
      <c r="T50" s="6" t="s">
        <v>41</v>
      </c>
      <c r="U50" s="6" t="s">
        <v>139</v>
      </c>
      <c r="V50" s="6" t="s">
        <v>139</v>
      </c>
      <c r="W50" s="6" t="s">
        <v>324</v>
      </c>
      <c r="X50" s="6" t="s">
        <v>95</v>
      </c>
      <c r="Y50" s="6" t="s">
        <v>325</v>
      </c>
      <c r="AB50" s="6" t="s">
        <v>326</v>
      </c>
      <c r="AC50" s="6">
        <v>249</v>
      </c>
      <c r="AE50" s="6">
        <v>39.950000000000003</v>
      </c>
      <c r="AF50" s="6" t="s">
        <v>40</v>
      </c>
      <c r="AH50" s="6" t="s">
        <v>40</v>
      </c>
      <c r="AI50" s="6" t="str">
        <f>HYPERLINK("https://doi.org/10.1515/9783110721331")</f>
        <v>https://doi.org/10.1515/9783110721331</v>
      </c>
      <c r="AK50" s="6" t="s">
        <v>48</v>
      </c>
    </row>
    <row r="51" spans="1:37" s="6" customFormat="1" x14ac:dyDescent="0.3">
      <c r="A51" s="6">
        <v>537557</v>
      </c>
      <c r="B51" s="7">
        <v>9783110593846</v>
      </c>
      <c r="C51" s="7"/>
      <c r="D51" s="7">
        <v>9783110595390</v>
      </c>
      <c r="E51" s="6" t="s">
        <v>88</v>
      </c>
      <c r="F51" s="6" t="s">
        <v>327</v>
      </c>
      <c r="G51" s="6" t="s">
        <v>328</v>
      </c>
      <c r="I51" s="6" t="s">
        <v>329</v>
      </c>
      <c r="J51" s="6">
        <v>1</v>
      </c>
      <c r="K51" s="6" t="s">
        <v>330</v>
      </c>
      <c r="L51" s="9" t="s">
        <v>197</v>
      </c>
      <c r="M51" s="6" t="s">
        <v>82</v>
      </c>
      <c r="N51" s="8">
        <v>43605</v>
      </c>
      <c r="O51" s="6">
        <v>2019</v>
      </c>
      <c r="P51" s="6">
        <v>350</v>
      </c>
      <c r="Q51" s="6">
        <v>100</v>
      </c>
      <c r="S51" s="6">
        <v>2417</v>
      </c>
      <c r="T51" s="6" t="s">
        <v>41</v>
      </c>
      <c r="U51" s="6" t="s">
        <v>139</v>
      </c>
      <c r="V51" s="6" t="s">
        <v>139</v>
      </c>
      <c r="W51" s="6" t="s">
        <v>331</v>
      </c>
      <c r="X51" s="6" t="s">
        <v>95</v>
      </c>
      <c r="Y51" s="6" t="s">
        <v>332</v>
      </c>
      <c r="AB51" s="6" t="s">
        <v>333</v>
      </c>
      <c r="AC51" s="6">
        <v>249</v>
      </c>
      <c r="AE51" s="6">
        <v>64.95</v>
      </c>
      <c r="AF51" s="6" t="s">
        <v>40</v>
      </c>
      <c r="AH51" s="6" t="s">
        <v>40</v>
      </c>
      <c r="AI51" s="6" t="str">
        <f>HYPERLINK("https://doi.org/10.1515/9783110593846")</f>
        <v>https://doi.org/10.1515/9783110593846</v>
      </c>
      <c r="AK51" s="6" t="s">
        <v>48</v>
      </c>
    </row>
    <row r="52" spans="1:37" s="6" customFormat="1" x14ac:dyDescent="0.3">
      <c r="A52" s="6">
        <v>598037</v>
      </c>
      <c r="B52" s="7">
        <v>9783110734959</v>
      </c>
      <c r="C52" s="7"/>
      <c r="D52" s="7">
        <v>9783110739046</v>
      </c>
      <c r="E52" s="6" t="s">
        <v>88</v>
      </c>
      <c r="F52" s="6" t="s">
        <v>334</v>
      </c>
      <c r="G52" s="6" t="s">
        <v>335</v>
      </c>
      <c r="H52" s="6" t="s">
        <v>190</v>
      </c>
      <c r="J52" s="6">
        <v>1</v>
      </c>
      <c r="K52" s="6" t="s">
        <v>92</v>
      </c>
      <c r="M52" s="6" t="s">
        <v>82</v>
      </c>
      <c r="N52" s="8">
        <v>44627</v>
      </c>
      <c r="O52" s="6">
        <v>2022</v>
      </c>
      <c r="P52" s="6">
        <v>468</v>
      </c>
      <c r="Q52" s="6">
        <v>300</v>
      </c>
      <c r="S52" s="6">
        <v>2417</v>
      </c>
      <c r="T52" s="6" t="s">
        <v>41</v>
      </c>
      <c r="U52" s="6" t="s">
        <v>139</v>
      </c>
      <c r="V52" s="6" t="s">
        <v>139</v>
      </c>
      <c r="W52" s="6" t="s">
        <v>336</v>
      </c>
      <c r="X52" s="6" t="s">
        <v>95</v>
      </c>
      <c r="Y52" s="6" t="s">
        <v>337</v>
      </c>
      <c r="AB52" s="6" t="s">
        <v>338</v>
      </c>
      <c r="AC52" s="6">
        <v>249</v>
      </c>
      <c r="AE52" s="6">
        <v>74.95</v>
      </c>
      <c r="AF52" s="6" t="s">
        <v>40</v>
      </c>
      <c r="AH52" s="6" t="s">
        <v>40</v>
      </c>
      <c r="AI52" s="6" t="str">
        <f>HYPERLINK("https://doi.org/10.1515/9783110734959")</f>
        <v>https://doi.org/10.1515/9783110734959</v>
      </c>
      <c r="AK52" s="6" t="s">
        <v>48</v>
      </c>
    </row>
    <row r="53" spans="1:37" s="6" customFormat="1" x14ac:dyDescent="0.3">
      <c r="A53" s="6">
        <v>527482</v>
      </c>
      <c r="B53" s="7">
        <v>9781501506222</v>
      </c>
      <c r="C53" s="7"/>
      <c r="D53" s="7">
        <v>9781501515149</v>
      </c>
      <c r="F53" s="6" t="s">
        <v>339</v>
      </c>
      <c r="H53" s="6" t="s">
        <v>340</v>
      </c>
      <c r="J53" s="6">
        <v>1</v>
      </c>
      <c r="M53" s="6" t="s">
        <v>82</v>
      </c>
      <c r="N53" s="8">
        <v>43850</v>
      </c>
      <c r="O53" s="6">
        <v>2020</v>
      </c>
      <c r="P53" s="6">
        <v>284</v>
      </c>
      <c r="S53" s="6">
        <v>2417</v>
      </c>
      <c r="T53" s="6" t="s">
        <v>41</v>
      </c>
      <c r="U53" s="6" t="s">
        <v>341</v>
      </c>
      <c r="V53" s="6" t="s">
        <v>341</v>
      </c>
      <c r="W53" s="6" t="s">
        <v>342</v>
      </c>
      <c r="Y53" s="6" t="s">
        <v>343</v>
      </c>
      <c r="Z53" s="6" t="s">
        <v>344</v>
      </c>
      <c r="AB53" s="6" t="s">
        <v>345</v>
      </c>
      <c r="AC53" s="6">
        <v>149</v>
      </c>
      <c r="AE53" s="6">
        <v>34.950000000000003</v>
      </c>
      <c r="AF53" s="6" t="s">
        <v>40</v>
      </c>
      <c r="AH53" s="6" t="s">
        <v>40</v>
      </c>
      <c r="AI53" s="6" t="str">
        <f>HYPERLINK("https://doi.org/10.1515/9781501506222")</f>
        <v>https://doi.org/10.1515/9781501506222</v>
      </c>
      <c r="AK53" s="6" t="s">
        <v>48</v>
      </c>
    </row>
    <row r="54" spans="1:37" s="6" customFormat="1" x14ac:dyDescent="0.3">
      <c r="A54" s="6">
        <v>522010</v>
      </c>
      <c r="B54" s="7">
        <v>9781400874651</v>
      </c>
      <c r="C54" s="7"/>
      <c r="D54" s="7"/>
      <c r="F54" s="6" t="s">
        <v>346</v>
      </c>
      <c r="H54" s="6" t="s">
        <v>347</v>
      </c>
      <c r="J54" s="6">
        <v>1</v>
      </c>
      <c r="K54" s="6" t="s">
        <v>348</v>
      </c>
      <c r="L54" s="9" t="s">
        <v>349</v>
      </c>
      <c r="M54" s="6" t="s">
        <v>74</v>
      </c>
      <c r="N54" s="8">
        <v>42346</v>
      </c>
      <c r="O54" s="6">
        <v>1962</v>
      </c>
      <c r="P54" s="6">
        <v>390</v>
      </c>
      <c r="R54" s="6">
        <v>10</v>
      </c>
      <c r="T54" s="6" t="s">
        <v>41</v>
      </c>
      <c r="U54" s="6" t="s">
        <v>139</v>
      </c>
      <c r="V54" s="6" t="s">
        <v>139</v>
      </c>
      <c r="W54" s="6" t="s">
        <v>331</v>
      </c>
      <c r="Y54" s="6" t="s">
        <v>350</v>
      </c>
      <c r="AC54" s="6">
        <v>450</v>
      </c>
      <c r="AF54" s="6" t="s">
        <v>40</v>
      </c>
      <c r="AI54" s="6" t="str">
        <f>HYPERLINK("https://doi.org/10.1515/9781400874651")</f>
        <v>https://doi.org/10.1515/9781400874651</v>
      </c>
      <c r="AK54" s="6" t="s">
        <v>48</v>
      </c>
    </row>
    <row r="55" spans="1:37" s="6" customFormat="1" x14ac:dyDescent="0.3">
      <c r="A55" s="6">
        <v>626993</v>
      </c>
      <c r="B55" s="7">
        <v>9780691235141</v>
      </c>
      <c r="C55" s="7"/>
      <c r="D55" s="7"/>
      <c r="F55" s="6" t="s">
        <v>351</v>
      </c>
      <c r="G55" s="6" t="s">
        <v>352</v>
      </c>
      <c r="H55" s="6" t="s">
        <v>353</v>
      </c>
      <c r="J55" s="6">
        <v>1</v>
      </c>
      <c r="M55" s="6" t="s">
        <v>74</v>
      </c>
      <c r="N55" s="8">
        <v>44684</v>
      </c>
      <c r="O55" s="6">
        <v>2022</v>
      </c>
      <c r="P55" s="6">
        <v>328</v>
      </c>
      <c r="R55" s="6">
        <v>10</v>
      </c>
      <c r="T55" s="6" t="s">
        <v>41</v>
      </c>
      <c r="U55" s="6" t="s">
        <v>53</v>
      </c>
      <c r="V55" s="6" t="s">
        <v>53</v>
      </c>
      <c r="W55" s="6" t="s">
        <v>354</v>
      </c>
      <c r="Y55" s="6" t="s">
        <v>355</v>
      </c>
      <c r="AA55" s="6" t="s">
        <v>356</v>
      </c>
      <c r="AB55" s="6" t="s">
        <v>357</v>
      </c>
      <c r="AC55" s="6">
        <v>79</v>
      </c>
      <c r="AF55" s="6" t="s">
        <v>40</v>
      </c>
      <c r="AI55" s="6" t="str">
        <f>HYPERLINK("https://doi.org/10.1515/9780691235141?locatt=mode:legacy")</f>
        <v>https://doi.org/10.1515/9780691235141?locatt=mode:legacy</v>
      </c>
      <c r="AK55" s="6" t="s">
        <v>48</v>
      </c>
    </row>
    <row r="56" spans="1:37" s="6" customFormat="1" x14ac:dyDescent="0.3">
      <c r="A56" s="6">
        <v>565282</v>
      </c>
      <c r="B56" s="7">
        <v>9780674240407</v>
      </c>
      <c r="C56" s="7"/>
      <c r="D56" s="7"/>
      <c r="F56" s="6" t="s">
        <v>358</v>
      </c>
      <c r="G56" s="6" t="s">
        <v>359</v>
      </c>
      <c r="H56" s="6" t="s">
        <v>360</v>
      </c>
      <c r="J56" s="6">
        <v>1</v>
      </c>
      <c r="M56" s="6" t="s">
        <v>361</v>
      </c>
      <c r="N56" s="8">
        <v>43585</v>
      </c>
      <c r="O56" s="6">
        <v>2020</v>
      </c>
      <c r="P56" s="6">
        <v>320</v>
      </c>
      <c r="R56" s="6">
        <v>10</v>
      </c>
      <c r="T56" s="6" t="s">
        <v>41</v>
      </c>
      <c r="U56" s="6" t="s">
        <v>53</v>
      </c>
      <c r="V56" s="6" t="s">
        <v>53</v>
      </c>
      <c r="W56" s="6" t="s">
        <v>362</v>
      </c>
      <c r="Y56" s="6" t="s">
        <v>363</v>
      </c>
      <c r="Z56" s="6" t="s">
        <v>364</v>
      </c>
      <c r="AA56" s="6" t="s">
        <v>365</v>
      </c>
      <c r="AB56" s="6" t="s">
        <v>366</v>
      </c>
      <c r="AC56" s="6">
        <v>15.95</v>
      </c>
      <c r="AF56" s="6" t="s">
        <v>40</v>
      </c>
      <c r="AI56" s="6" t="str">
        <f>HYPERLINK("https://doi.org/10.4159/9780674240407")</f>
        <v>https://doi.org/10.4159/9780674240407</v>
      </c>
      <c r="AK56" s="6" t="s">
        <v>48</v>
      </c>
    </row>
    <row r="57" spans="1:37" s="6" customFormat="1" x14ac:dyDescent="0.3">
      <c r="A57" s="6">
        <v>572460</v>
      </c>
      <c r="B57" s="7">
        <v>9780300221077</v>
      </c>
      <c r="C57" s="7"/>
      <c r="D57" s="7"/>
      <c r="F57" s="6" t="s">
        <v>367</v>
      </c>
      <c r="G57" s="6" t="s">
        <v>368</v>
      </c>
      <c r="I57" s="6" t="s">
        <v>369</v>
      </c>
      <c r="J57" s="6">
        <v>1</v>
      </c>
      <c r="M57" s="6" t="s">
        <v>52</v>
      </c>
      <c r="N57" s="8">
        <v>42430</v>
      </c>
      <c r="O57" s="6">
        <v>2016</v>
      </c>
      <c r="P57" s="6">
        <v>288</v>
      </c>
      <c r="R57" s="6">
        <v>10</v>
      </c>
      <c r="T57" s="6" t="s">
        <v>41</v>
      </c>
      <c r="U57" s="6" t="s">
        <v>42</v>
      </c>
      <c r="V57" s="6" t="s">
        <v>42</v>
      </c>
      <c r="W57" s="6" t="s">
        <v>370</v>
      </c>
      <c r="Y57" s="6" t="s">
        <v>371</v>
      </c>
      <c r="AA57" s="6" t="s">
        <v>372</v>
      </c>
      <c r="AB57" s="6" t="s">
        <v>373</v>
      </c>
      <c r="AC57" s="6">
        <v>46.95</v>
      </c>
      <c r="AF57" s="6" t="s">
        <v>40</v>
      </c>
      <c r="AI57" s="6" t="str">
        <f>HYPERLINK("https://doi.org/10.12987/9780300221077")</f>
        <v>https://doi.org/10.12987/9780300221077</v>
      </c>
      <c r="AK57" s="6" t="s">
        <v>48</v>
      </c>
    </row>
    <row r="58" spans="1:37" s="6" customFormat="1" x14ac:dyDescent="0.3">
      <c r="A58" s="6">
        <v>603448</v>
      </c>
      <c r="B58" s="7">
        <v>9783110752304</v>
      </c>
      <c r="C58" s="7"/>
      <c r="D58" s="7">
        <v>9783110752274</v>
      </c>
      <c r="E58" s="6" t="s">
        <v>88</v>
      </c>
      <c r="F58" s="6" t="s">
        <v>374</v>
      </c>
      <c r="H58" s="6" t="s">
        <v>375</v>
      </c>
      <c r="J58" s="6">
        <v>1</v>
      </c>
      <c r="K58" s="6" t="s">
        <v>116</v>
      </c>
      <c r="M58" s="6" t="s">
        <v>82</v>
      </c>
      <c r="N58" s="8">
        <v>44580</v>
      </c>
      <c r="O58" s="6">
        <v>2022</v>
      </c>
      <c r="P58" s="6">
        <v>232</v>
      </c>
      <c r="Q58" s="6">
        <v>100</v>
      </c>
      <c r="S58" s="6">
        <v>2417</v>
      </c>
      <c r="T58" s="6" t="s">
        <v>41</v>
      </c>
      <c r="U58" s="6" t="s">
        <v>376</v>
      </c>
      <c r="V58" s="6" t="s">
        <v>376</v>
      </c>
      <c r="W58" s="6" t="s">
        <v>377</v>
      </c>
      <c r="X58" s="6" t="s">
        <v>95</v>
      </c>
      <c r="Y58" s="6" t="s">
        <v>378</v>
      </c>
      <c r="AB58" s="6" t="s">
        <v>379</v>
      </c>
      <c r="AC58" s="6">
        <v>699</v>
      </c>
      <c r="AE58" s="6">
        <v>61.95</v>
      </c>
      <c r="AF58" s="6" t="s">
        <v>40</v>
      </c>
      <c r="AH58" s="6" t="s">
        <v>40</v>
      </c>
      <c r="AI58" s="6" t="str">
        <f>HYPERLINK("https://doi.org/10.1515/9783110752304")</f>
        <v>https://doi.org/10.1515/9783110752304</v>
      </c>
      <c r="AK58" s="6" t="s">
        <v>48</v>
      </c>
    </row>
    <row r="59" spans="1:37" s="6" customFormat="1" x14ac:dyDescent="0.3">
      <c r="A59" s="6">
        <v>598317</v>
      </c>
      <c r="B59" s="7">
        <v>9781501759048</v>
      </c>
      <c r="C59" s="7"/>
      <c r="D59" s="7"/>
      <c r="F59" s="6" t="s">
        <v>380</v>
      </c>
      <c r="G59" s="6" t="s">
        <v>381</v>
      </c>
      <c r="H59" s="6" t="s">
        <v>382</v>
      </c>
      <c r="J59" s="6">
        <v>1</v>
      </c>
      <c r="M59" s="6" t="s">
        <v>383</v>
      </c>
      <c r="N59" s="8">
        <v>44454</v>
      </c>
      <c r="O59" s="6">
        <v>2021</v>
      </c>
      <c r="P59" s="6">
        <v>312</v>
      </c>
      <c r="R59" s="6">
        <v>283.5</v>
      </c>
      <c r="T59" s="6" t="s">
        <v>41</v>
      </c>
      <c r="U59" s="6" t="s">
        <v>260</v>
      </c>
      <c r="V59" s="6" t="s">
        <v>260</v>
      </c>
      <c r="W59" s="6" t="s">
        <v>384</v>
      </c>
      <c r="Y59" s="6" t="s">
        <v>385</v>
      </c>
      <c r="Z59" s="6" t="s">
        <v>386</v>
      </c>
      <c r="AA59" s="6" t="s">
        <v>387</v>
      </c>
      <c r="AB59" s="6" t="s">
        <v>388</v>
      </c>
      <c r="AC59" s="6">
        <v>130.94999999999999</v>
      </c>
      <c r="AF59" s="6" t="s">
        <v>40</v>
      </c>
      <c r="AI59" s="6" t="str">
        <f>HYPERLINK("https://doi.org/10.1515/9781501759048?locatt=mode:legacy")</f>
        <v>https://doi.org/10.1515/9781501759048?locatt=mode:legacy</v>
      </c>
      <c r="AK59" s="6" t="s">
        <v>48</v>
      </c>
    </row>
    <row r="60" spans="1:37" s="6" customFormat="1" x14ac:dyDescent="0.3">
      <c r="A60" s="6">
        <v>523397</v>
      </c>
      <c r="B60" s="7">
        <v>9783110500325</v>
      </c>
      <c r="C60" s="7"/>
      <c r="D60" s="7">
        <v>9783110500240</v>
      </c>
      <c r="E60" s="6" t="s">
        <v>88</v>
      </c>
      <c r="F60" s="6" t="s">
        <v>389</v>
      </c>
      <c r="G60" s="6" t="s">
        <v>390</v>
      </c>
      <c r="H60" s="6" t="s">
        <v>391</v>
      </c>
      <c r="J60" s="6">
        <v>1</v>
      </c>
      <c r="K60" s="6" t="s">
        <v>116</v>
      </c>
      <c r="L60" s="9" t="s">
        <v>392</v>
      </c>
      <c r="M60" s="6" t="s">
        <v>93</v>
      </c>
      <c r="N60" s="8">
        <v>44263</v>
      </c>
      <c r="O60" s="6">
        <v>2021</v>
      </c>
      <c r="P60" s="6">
        <v>184</v>
      </c>
      <c r="Q60" s="6">
        <v>40</v>
      </c>
      <c r="S60" s="6">
        <v>2417</v>
      </c>
      <c r="T60" s="6" t="s">
        <v>41</v>
      </c>
      <c r="U60" s="6" t="s">
        <v>243</v>
      </c>
      <c r="V60" s="6" t="s">
        <v>243</v>
      </c>
      <c r="W60" s="6" t="s">
        <v>393</v>
      </c>
      <c r="X60" s="6" t="s">
        <v>95</v>
      </c>
      <c r="Y60" s="6" t="s">
        <v>394</v>
      </c>
      <c r="AB60" s="6" t="s">
        <v>395</v>
      </c>
      <c r="AC60" s="6">
        <v>699</v>
      </c>
      <c r="AE60" s="6">
        <v>54.95</v>
      </c>
      <c r="AF60" s="6" t="s">
        <v>40</v>
      </c>
      <c r="AH60" s="6" t="s">
        <v>40</v>
      </c>
      <c r="AI60" s="6" t="str">
        <f>HYPERLINK("https://doi.org/10.1515/9783110500325")</f>
        <v>https://doi.org/10.1515/9783110500325</v>
      </c>
      <c r="AK60" s="6" t="s">
        <v>48</v>
      </c>
    </row>
    <row r="61" spans="1:37" s="6" customFormat="1" x14ac:dyDescent="0.3">
      <c r="A61" s="6">
        <v>566984</v>
      </c>
      <c r="B61" s="7">
        <v>9783110668322</v>
      </c>
      <c r="C61" s="7">
        <v>9783110667813</v>
      </c>
      <c r="D61" s="7"/>
      <c r="F61" s="6" t="s">
        <v>397</v>
      </c>
      <c r="I61" s="6" t="s">
        <v>398</v>
      </c>
      <c r="J61" s="6">
        <v>1</v>
      </c>
      <c r="K61" s="6" t="s">
        <v>399</v>
      </c>
      <c r="L61" s="9" t="s">
        <v>400</v>
      </c>
      <c r="M61" s="6" t="s">
        <v>82</v>
      </c>
      <c r="N61" s="8">
        <v>44235</v>
      </c>
      <c r="O61" s="6">
        <v>2021</v>
      </c>
      <c r="P61" s="6">
        <v>308</v>
      </c>
      <c r="Q61" s="6">
        <v>35</v>
      </c>
      <c r="S61" s="6">
        <v>1724</v>
      </c>
      <c r="T61" s="6" t="s">
        <v>41</v>
      </c>
      <c r="U61" s="6" t="s">
        <v>53</v>
      </c>
      <c r="V61" s="6" t="s">
        <v>53</v>
      </c>
      <c r="W61" s="6" t="s">
        <v>401</v>
      </c>
      <c r="Y61" s="6" t="s">
        <v>402</v>
      </c>
      <c r="AB61" s="6" t="s">
        <v>403</v>
      </c>
      <c r="AC61" s="6">
        <v>139</v>
      </c>
      <c r="AD61" s="6">
        <v>129.94999999999999</v>
      </c>
      <c r="AF61" s="6" t="s">
        <v>40</v>
      </c>
      <c r="AG61" s="6" t="s">
        <v>40</v>
      </c>
      <c r="AI61" s="6" t="str">
        <f>HYPERLINK("https://doi.org/10.1515/9783110668322")</f>
        <v>https://doi.org/10.1515/9783110668322</v>
      </c>
      <c r="AK61" s="6" t="s">
        <v>48</v>
      </c>
    </row>
    <row r="62" spans="1:37" s="6" customFormat="1" x14ac:dyDescent="0.3">
      <c r="A62" s="6">
        <v>558555</v>
      </c>
      <c r="B62" s="7">
        <v>9783110666991</v>
      </c>
      <c r="C62" s="7"/>
      <c r="D62" s="7">
        <v>9783110663631</v>
      </c>
      <c r="E62" s="6" t="s">
        <v>88</v>
      </c>
      <c r="F62" s="6" t="s">
        <v>404</v>
      </c>
      <c r="H62" s="6" t="s">
        <v>190</v>
      </c>
      <c r="J62" s="6">
        <v>1</v>
      </c>
      <c r="K62" s="6" t="s">
        <v>92</v>
      </c>
      <c r="M62" s="6" t="s">
        <v>82</v>
      </c>
      <c r="N62" s="8">
        <v>43913</v>
      </c>
      <c r="O62" s="6">
        <v>2020</v>
      </c>
      <c r="P62" s="6">
        <v>289</v>
      </c>
      <c r="Q62" s="6">
        <v>100</v>
      </c>
      <c r="S62" s="6">
        <v>2417</v>
      </c>
      <c r="T62" s="6" t="s">
        <v>41</v>
      </c>
      <c r="U62" s="6" t="s">
        <v>139</v>
      </c>
      <c r="V62" s="6" t="s">
        <v>139</v>
      </c>
      <c r="W62" s="6" t="s">
        <v>191</v>
      </c>
      <c r="X62" s="6" t="s">
        <v>95</v>
      </c>
      <c r="Y62" s="6" t="s">
        <v>405</v>
      </c>
      <c r="AB62" s="6" t="s">
        <v>193</v>
      </c>
      <c r="AC62" s="6">
        <v>249</v>
      </c>
      <c r="AE62" s="6">
        <v>69.95</v>
      </c>
      <c r="AF62" s="6" t="s">
        <v>40</v>
      </c>
      <c r="AH62" s="6" t="s">
        <v>40</v>
      </c>
      <c r="AI62" s="6" t="str">
        <f>HYPERLINK("https://doi.org/10.1515/9783110666991")</f>
        <v>https://doi.org/10.1515/9783110666991</v>
      </c>
      <c r="AK62" s="6" t="s">
        <v>48</v>
      </c>
    </row>
    <row r="63" spans="1:37" s="6" customFormat="1" x14ac:dyDescent="0.3">
      <c r="A63" s="6">
        <v>579306</v>
      </c>
      <c r="B63" s="7">
        <v>9783110702507</v>
      </c>
      <c r="C63" s="7">
        <v>9783110702453</v>
      </c>
      <c r="D63" s="7"/>
      <c r="F63" s="6" t="s">
        <v>406</v>
      </c>
      <c r="I63" s="6" t="s">
        <v>407</v>
      </c>
      <c r="J63" s="6">
        <v>1</v>
      </c>
      <c r="K63" s="6" t="s">
        <v>108</v>
      </c>
      <c r="L63" s="9" t="s">
        <v>408</v>
      </c>
      <c r="M63" s="6" t="s">
        <v>82</v>
      </c>
      <c r="N63" s="8">
        <v>44382</v>
      </c>
      <c r="O63" s="6">
        <v>2021</v>
      </c>
      <c r="P63" s="6">
        <v>158</v>
      </c>
      <c r="Q63" s="6">
        <v>31</v>
      </c>
      <c r="S63" s="6" t="s">
        <v>409</v>
      </c>
      <c r="T63" s="6" t="s">
        <v>41</v>
      </c>
      <c r="U63" s="6" t="s">
        <v>260</v>
      </c>
      <c r="V63" s="6" t="s">
        <v>260</v>
      </c>
      <c r="W63" s="6" t="s">
        <v>410</v>
      </c>
      <c r="Y63" s="6" t="s">
        <v>411</v>
      </c>
      <c r="AB63" s="6" t="s">
        <v>412</v>
      </c>
      <c r="AC63" s="6">
        <v>139</v>
      </c>
      <c r="AD63" s="6">
        <v>129.94999999999999</v>
      </c>
      <c r="AF63" s="6" t="s">
        <v>40</v>
      </c>
      <c r="AG63" s="6" t="s">
        <v>40</v>
      </c>
      <c r="AI63" s="6" t="str">
        <f>HYPERLINK("https://doi.org/10.1515/9783110702507")</f>
        <v>https://doi.org/10.1515/9783110702507</v>
      </c>
      <c r="AK63" s="6" t="s">
        <v>48</v>
      </c>
    </row>
    <row r="64" spans="1:37" s="6" customFormat="1" x14ac:dyDescent="0.3">
      <c r="A64" s="6">
        <v>543511</v>
      </c>
      <c r="B64" s="7">
        <v>9789048532834</v>
      </c>
      <c r="C64" s="7"/>
      <c r="D64" s="7"/>
      <c r="F64" s="6" t="s">
        <v>413</v>
      </c>
      <c r="G64" s="6" t="s">
        <v>414</v>
      </c>
      <c r="H64" s="6" t="s">
        <v>415</v>
      </c>
      <c r="J64" s="6">
        <v>1</v>
      </c>
      <c r="M64" s="6" t="s">
        <v>416</v>
      </c>
      <c r="N64" s="8">
        <v>42628</v>
      </c>
      <c r="O64" s="6">
        <v>2016</v>
      </c>
      <c r="P64" s="6">
        <v>256</v>
      </c>
      <c r="R64" s="6">
        <v>10</v>
      </c>
      <c r="T64" s="6" t="s">
        <v>41</v>
      </c>
      <c r="U64" s="6" t="s">
        <v>42</v>
      </c>
      <c r="V64" s="6" t="s">
        <v>42</v>
      </c>
      <c r="W64" s="6" t="s">
        <v>417</v>
      </c>
      <c r="Y64" s="6" t="s">
        <v>418</v>
      </c>
      <c r="Z64" s="6" t="s">
        <v>419</v>
      </c>
      <c r="AA64" s="6" t="s">
        <v>420</v>
      </c>
      <c r="AB64" s="6" t="s">
        <v>421</v>
      </c>
      <c r="AC64" s="6">
        <v>66</v>
      </c>
      <c r="AF64" s="6" t="s">
        <v>40</v>
      </c>
      <c r="AI64" s="6" t="str">
        <f>HYPERLINK("https://doi.org/10.1515/9789048532834")</f>
        <v>https://doi.org/10.1515/9789048532834</v>
      </c>
      <c r="AK64" s="6" t="s">
        <v>48</v>
      </c>
    </row>
    <row r="65" spans="1:37" s="6" customFormat="1" x14ac:dyDescent="0.3">
      <c r="A65" s="6">
        <v>562073</v>
      </c>
      <c r="B65" s="7">
        <v>9780801458637</v>
      </c>
      <c r="C65" s="7"/>
      <c r="D65" s="7"/>
      <c r="F65" s="6" t="s">
        <v>422</v>
      </c>
      <c r="G65" s="6" t="s">
        <v>423</v>
      </c>
      <c r="H65" s="6" t="s">
        <v>424</v>
      </c>
      <c r="J65" s="6">
        <v>1</v>
      </c>
      <c r="M65" s="6" t="s">
        <v>383</v>
      </c>
      <c r="N65" s="8">
        <v>40527</v>
      </c>
      <c r="O65" s="6">
        <v>2012</v>
      </c>
      <c r="P65" s="6">
        <v>224</v>
      </c>
      <c r="R65" s="6">
        <v>283.5</v>
      </c>
      <c r="T65" s="6" t="s">
        <v>41</v>
      </c>
      <c r="U65" s="6" t="s">
        <v>42</v>
      </c>
      <c r="V65" s="6" t="s">
        <v>42</v>
      </c>
      <c r="W65" s="6" t="s">
        <v>425</v>
      </c>
      <c r="Y65" s="6" t="s">
        <v>426</v>
      </c>
      <c r="Z65" s="6" t="s">
        <v>427</v>
      </c>
      <c r="AA65" s="6" t="s">
        <v>428</v>
      </c>
      <c r="AB65" s="6" t="s">
        <v>429</v>
      </c>
      <c r="AC65" s="6">
        <v>130.94999999999999</v>
      </c>
      <c r="AF65" s="6" t="s">
        <v>40</v>
      </c>
      <c r="AI65" s="6" t="str">
        <f>HYPERLINK("https://doi.org/10.7591/9780801458637")</f>
        <v>https://doi.org/10.7591/9780801458637</v>
      </c>
      <c r="AK65" s="6" t="s">
        <v>48</v>
      </c>
    </row>
    <row r="66" spans="1:37" s="6" customFormat="1" x14ac:dyDescent="0.3">
      <c r="A66" s="6">
        <v>565255</v>
      </c>
      <c r="B66" s="7">
        <v>9783110632729</v>
      </c>
      <c r="C66" s="7"/>
      <c r="D66" s="7">
        <v>9783110632682</v>
      </c>
      <c r="E66" s="6" t="s">
        <v>88</v>
      </c>
      <c r="F66" s="6" t="s">
        <v>430</v>
      </c>
      <c r="G66" s="6" t="s">
        <v>431</v>
      </c>
      <c r="H66" s="6" t="s">
        <v>432</v>
      </c>
      <c r="J66" s="6">
        <v>1</v>
      </c>
      <c r="K66" s="6" t="s">
        <v>116</v>
      </c>
      <c r="M66" s="6" t="s">
        <v>93</v>
      </c>
      <c r="N66" s="8">
        <v>44235</v>
      </c>
      <c r="O66" s="6">
        <v>2021</v>
      </c>
      <c r="P66" s="6">
        <v>328</v>
      </c>
      <c r="S66" s="6">
        <v>2417</v>
      </c>
      <c r="T66" s="6" t="s">
        <v>41</v>
      </c>
      <c r="U66" s="6" t="s">
        <v>433</v>
      </c>
      <c r="V66" s="6" t="s">
        <v>433</v>
      </c>
      <c r="W66" s="6" t="s">
        <v>434</v>
      </c>
      <c r="X66" s="6" t="s">
        <v>95</v>
      </c>
      <c r="Y66" s="6" t="s">
        <v>435</v>
      </c>
      <c r="AB66" s="6" t="s">
        <v>436</v>
      </c>
      <c r="AC66" s="6">
        <v>699</v>
      </c>
      <c r="AE66" s="6">
        <v>79.95</v>
      </c>
      <c r="AF66" s="6" t="s">
        <v>40</v>
      </c>
      <c r="AH66" s="6" t="s">
        <v>40</v>
      </c>
      <c r="AI66" s="6" t="str">
        <f>HYPERLINK("https://doi.org/10.1515/9783110632729")</f>
        <v>https://doi.org/10.1515/9783110632729</v>
      </c>
      <c r="AK66" s="6" t="s">
        <v>48</v>
      </c>
    </row>
    <row r="67" spans="1:37" s="6" customFormat="1" x14ac:dyDescent="0.3">
      <c r="A67" s="6">
        <v>600438</v>
      </c>
      <c r="B67" s="7">
        <v>9783110746235</v>
      </c>
      <c r="C67" s="7"/>
      <c r="D67" s="7">
        <v>9783110746228</v>
      </c>
      <c r="E67" s="6" t="s">
        <v>88</v>
      </c>
      <c r="F67" s="6" t="s">
        <v>437</v>
      </c>
      <c r="G67" s="6" t="s">
        <v>438</v>
      </c>
      <c r="I67" s="6" t="s">
        <v>439</v>
      </c>
      <c r="J67" s="6">
        <v>1</v>
      </c>
      <c r="K67" s="6" t="s">
        <v>116</v>
      </c>
      <c r="M67" s="6" t="s">
        <v>93</v>
      </c>
      <c r="N67" s="8">
        <v>44382</v>
      </c>
      <c r="O67" s="6">
        <v>2021</v>
      </c>
      <c r="P67" s="6">
        <v>275</v>
      </c>
      <c r="Q67" s="6">
        <v>223</v>
      </c>
      <c r="S67" s="6">
        <v>2417</v>
      </c>
      <c r="T67" s="6" t="s">
        <v>41</v>
      </c>
      <c r="U67" s="6" t="s">
        <v>53</v>
      </c>
      <c r="V67" s="6" t="s">
        <v>53</v>
      </c>
      <c r="W67" s="6" t="s">
        <v>440</v>
      </c>
      <c r="X67" s="6" t="s">
        <v>95</v>
      </c>
      <c r="Y67" s="6" t="s">
        <v>441</v>
      </c>
      <c r="AB67" s="6" t="s">
        <v>442</v>
      </c>
      <c r="AC67" s="6">
        <v>699</v>
      </c>
      <c r="AE67" s="6">
        <v>44.95</v>
      </c>
      <c r="AF67" s="6" t="s">
        <v>40</v>
      </c>
      <c r="AH67" s="6" t="s">
        <v>40</v>
      </c>
      <c r="AI67" s="6" t="str">
        <f>HYPERLINK("https://doi.org/10.1515/9783110746235")</f>
        <v>https://doi.org/10.1515/9783110746235</v>
      </c>
      <c r="AK67" s="6" t="s">
        <v>48</v>
      </c>
    </row>
    <row r="68" spans="1:37" s="6" customFormat="1" x14ac:dyDescent="0.3">
      <c r="A68" s="6">
        <v>543380</v>
      </c>
      <c r="B68" s="7">
        <v>9783110629613</v>
      </c>
      <c r="C68" s="7">
        <v>9783110627077</v>
      </c>
      <c r="D68" s="7"/>
      <c r="F68" s="6" t="s">
        <v>443</v>
      </c>
      <c r="H68" s="6" t="s">
        <v>444</v>
      </c>
      <c r="J68" s="6">
        <v>1</v>
      </c>
      <c r="M68" s="6" t="s">
        <v>93</v>
      </c>
      <c r="N68" s="8">
        <v>44116</v>
      </c>
      <c r="O68" s="6">
        <v>2020</v>
      </c>
      <c r="P68" s="6">
        <v>211</v>
      </c>
      <c r="Q68" s="6">
        <v>42</v>
      </c>
      <c r="S68" s="6">
        <v>2417</v>
      </c>
      <c r="T68" s="6" t="s">
        <v>41</v>
      </c>
      <c r="U68" s="6" t="s">
        <v>445</v>
      </c>
      <c r="V68" s="6" t="s">
        <v>445</v>
      </c>
      <c r="W68" s="6" t="s">
        <v>446</v>
      </c>
      <c r="Y68" s="6" t="s">
        <v>447</v>
      </c>
      <c r="AB68" s="6" t="s">
        <v>448</v>
      </c>
      <c r="AC68" s="6">
        <v>139</v>
      </c>
      <c r="AD68" s="6">
        <v>129.94999999999999</v>
      </c>
      <c r="AF68" s="6" t="s">
        <v>40</v>
      </c>
      <c r="AG68" s="6" t="s">
        <v>40</v>
      </c>
      <c r="AI68" s="6" t="str">
        <f>HYPERLINK("https://doi.org/10.1515/9783110629613")</f>
        <v>https://doi.org/10.1515/9783110629613</v>
      </c>
      <c r="AK68" s="6" t="s">
        <v>48</v>
      </c>
    </row>
    <row r="69" spans="1:37" s="6" customFormat="1" x14ac:dyDescent="0.3">
      <c r="A69" s="6">
        <v>631760</v>
      </c>
      <c r="B69" s="7">
        <v>9780231555968</v>
      </c>
      <c r="C69" s="7"/>
      <c r="D69" s="7"/>
      <c r="F69" s="6" t="s">
        <v>449</v>
      </c>
      <c r="G69" s="6" t="s">
        <v>450</v>
      </c>
      <c r="H69" s="6" t="s">
        <v>451</v>
      </c>
      <c r="J69" s="6">
        <v>1</v>
      </c>
      <c r="M69" s="6" t="s">
        <v>39</v>
      </c>
      <c r="N69" s="8">
        <v>44713</v>
      </c>
      <c r="O69" s="6">
        <v>2022</v>
      </c>
      <c r="R69" s="6">
        <v>10</v>
      </c>
      <c r="T69" s="6" t="s">
        <v>41</v>
      </c>
      <c r="U69" s="6" t="s">
        <v>42</v>
      </c>
      <c r="V69" s="6" t="s">
        <v>42</v>
      </c>
      <c r="W69" s="6" t="s">
        <v>452</v>
      </c>
      <c r="Y69" s="6" t="s">
        <v>453</v>
      </c>
      <c r="Z69" s="6" t="s">
        <v>454</v>
      </c>
      <c r="AA69" s="6" t="s">
        <v>455</v>
      </c>
      <c r="AB69" s="6" t="s">
        <v>456</v>
      </c>
      <c r="AC69" s="6">
        <v>243.95</v>
      </c>
      <c r="AF69" s="6" t="s">
        <v>40</v>
      </c>
      <c r="AI69" s="6" t="str">
        <f>HYPERLINK("https://doi.org/10.7312/roqu20534")</f>
        <v>https://doi.org/10.7312/roqu20534</v>
      </c>
      <c r="AK69" s="6" t="s">
        <v>48</v>
      </c>
    </row>
    <row r="70" spans="1:37" s="6" customFormat="1" x14ac:dyDescent="0.3">
      <c r="A70" s="6">
        <v>570683</v>
      </c>
      <c r="B70" s="7">
        <v>9789048534012</v>
      </c>
      <c r="C70" s="7"/>
      <c r="D70" s="7"/>
      <c r="F70" s="6" t="s">
        <v>457</v>
      </c>
      <c r="I70" s="6" t="s">
        <v>458</v>
      </c>
      <c r="J70" s="6">
        <v>1</v>
      </c>
      <c r="K70" s="6" t="s">
        <v>459</v>
      </c>
      <c r="L70" s="9" t="s">
        <v>300</v>
      </c>
      <c r="M70" s="6" t="s">
        <v>416</v>
      </c>
      <c r="N70" s="8">
        <v>43739</v>
      </c>
      <c r="O70" s="6">
        <v>2019</v>
      </c>
      <c r="P70" s="6">
        <v>232</v>
      </c>
      <c r="Q70" s="6">
        <v>2</v>
      </c>
      <c r="R70" s="6">
        <v>10</v>
      </c>
      <c r="T70" s="6" t="s">
        <v>41</v>
      </c>
      <c r="U70" s="6" t="s">
        <v>42</v>
      </c>
      <c r="V70" s="6" t="s">
        <v>42</v>
      </c>
      <c r="W70" s="6" t="s">
        <v>460</v>
      </c>
      <c r="Y70" s="6" t="s">
        <v>461</v>
      </c>
      <c r="Z70" s="6" t="s">
        <v>462</v>
      </c>
      <c r="AA70" s="6" t="s">
        <v>463</v>
      </c>
      <c r="AB70" s="6" t="s">
        <v>464</v>
      </c>
      <c r="AC70" s="6">
        <v>0</v>
      </c>
      <c r="AF70" s="6" t="s">
        <v>40</v>
      </c>
      <c r="AI70" s="6" t="str">
        <f>HYPERLINK("https://doi.org/10.1515/9789048534012?locatt=mode:legacy")</f>
        <v>https://doi.org/10.1515/9789048534012?locatt=mode:legacy</v>
      </c>
      <c r="AJ70" s="6" t="s">
        <v>465</v>
      </c>
      <c r="AK70" s="6" t="s">
        <v>48</v>
      </c>
    </row>
    <row r="71" spans="1:37" s="6" customFormat="1" x14ac:dyDescent="0.3">
      <c r="A71" s="6">
        <v>569542</v>
      </c>
      <c r="B71" s="7">
        <v>9783110675252</v>
      </c>
      <c r="C71" s="7"/>
      <c r="D71" s="7">
        <v>9783110675245</v>
      </c>
      <c r="E71" s="6" t="s">
        <v>88</v>
      </c>
      <c r="F71" s="6" t="s">
        <v>466</v>
      </c>
      <c r="H71" s="6" t="s">
        <v>190</v>
      </c>
      <c r="J71" s="6">
        <v>1</v>
      </c>
      <c r="K71" s="6" t="s">
        <v>92</v>
      </c>
      <c r="M71" s="6" t="s">
        <v>82</v>
      </c>
      <c r="N71" s="8">
        <v>43927</v>
      </c>
      <c r="O71" s="6">
        <v>2020</v>
      </c>
      <c r="P71" s="6">
        <v>438</v>
      </c>
      <c r="Q71" s="6">
        <v>0</v>
      </c>
      <c r="S71" s="6">
        <v>2417</v>
      </c>
      <c r="T71" s="6" t="s">
        <v>41</v>
      </c>
      <c r="U71" s="6" t="s">
        <v>139</v>
      </c>
      <c r="V71" s="6" t="s">
        <v>139</v>
      </c>
      <c r="W71" s="6" t="s">
        <v>467</v>
      </c>
      <c r="X71" s="6" t="s">
        <v>95</v>
      </c>
      <c r="Y71" s="6" t="s">
        <v>468</v>
      </c>
      <c r="AB71" s="6" t="s">
        <v>193</v>
      </c>
      <c r="AC71" s="6">
        <v>699</v>
      </c>
      <c r="AE71" s="6">
        <v>69.95</v>
      </c>
      <c r="AF71" s="6" t="s">
        <v>40</v>
      </c>
      <c r="AH71" s="6" t="s">
        <v>40</v>
      </c>
      <c r="AI71" s="6" t="str">
        <f>HYPERLINK("https://doi.org/10.1515/9783110675252")</f>
        <v>https://doi.org/10.1515/9783110675252</v>
      </c>
      <c r="AK71" s="6" t="s">
        <v>48</v>
      </c>
    </row>
    <row r="72" spans="1:37" s="6" customFormat="1" x14ac:dyDescent="0.3">
      <c r="A72" s="6">
        <v>596587</v>
      </c>
      <c r="B72" s="7">
        <v>9783110732573</v>
      </c>
      <c r="C72" s="7">
        <v>9783110737509</v>
      </c>
      <c r="D72" s="7"/>
      <c r="F72" s="6" t="s">
        <v>469</v>
      </c>
      <c r="G72" s="6" t="s">
        <v>470</v>
      </c>
      <c r="I72" s="6" t="s">
        <v>471</v>
      </c>
      <c r="J72" s="6">
        <v>1</v>
      </c>
      <c r="K72" s="6" t="s">
        <v>472</v>
      </c>
      <c r="L72" s="9" t="s">
        <v>266</v>
      </c>
      <c r="M72" s="6" t="s">
        <v>82</v>
      </c>
      <c r="N72" s="8">
        <v>44382</v>
      </c>
      <c r="O72" s="6">
        <v>2021</v>
      </c>
      <c r="P72" s="6">
        <v>192</v>
      </c>
      <c r="Q72" s="6">
        <v>18</v>
      </c>
      <c r="S72" s="6">
        <v>1724</v>
      </c>
      <c r="T72" s="6" t="s">
        <v>41</v>
      </c>
      <c r="U72" s="6" t="s">
        <v>260</v>
      </c>
      <c r="V72" s="6" t="s">
        <v>260</v>
      </c>
      <c r="W72" s="6" t="s">
        <v>473</v>
      </c>
      <c r="Y72" s="6" t="s">
        <v>474</v>
      </c>
      <c r="AB72" s="6" t="s">
        <v>475</v>
      </c>
      <c r="AC72" s="6">
        <v>139</v>
      </c>
      <c r="AD72" s="6">
        <v>139.94999999999999</v>
      </c>
      <c r="AF72" s="6" t="s">
        <v>40</v>
      </c>
      <c r="AG72" s="6" t="s">
        <v>40</v>
      </c>
      <c r="AI72" s="6" t="str">
        <f>HYPERLINK("https://doi.org/10.1515/9783110732573")</f>
        <v>https://doi.org/10.1515/9783110732573</v>
      </c>
      <c r="AK72" s="6" t="s">
        <v>48</v>
      </c>
    </row>
    <row r="73" spans="1:37" s="6" customFormat="1" x14ac:dyDescent="0.3">
      <c r="A73" s="6">
        <v>575114</v>
      </c>
      <c r="B73" s="7">
        <v>9783110691276</v>
      </c>
      <c r="C73" s="7">
        <v>9783110691221</v>
      </c>
      <c r="D73" s="7"/>
      <c r="F73" s="6" t="s">
        <v>476</v>
      </c>
      <c r="G73" s="6" t="s">
        <v>477</v>
      </c>
      <c r="I73" s="6" t="s">
        <v>478</v>
      </c>
      <c r="J73" s="6">
        <v>1</v>
      </c>
      <c r="K73" s="6" t="s">
        <v>108</v>
      </c>
      <c r="L73" s="9" t="s">
        <v>479</v>
      </c>
      <c r="M73" s="6" t="s">
        <v>82</v>
      </c>
      <c r="N73" s="8">
        <v>44235</v>
      </c>
      <c r="O73" s="6">
        <v>2021</v>
      </c>
      <c r="P73" s="6">
        <v>408</v>
      </c>
      <c r="Q73" s="6">
        <v>170</v>
      </c>
      <c r="S73" s="6">
        <v>2417</v>
      </c>
      <c r="T73" s="6" t="s">
        <v>41</v>
      </c>
      <c r="U73" s="6" t="s">
        <v>53</v>
      </c>
      <c r="V73" s="6" t="s">
        <v>53</v>
      </c>
      <c r="W73" s="6" t="s">
        <v>480</v>
      </c>
      <c r="Y73" s="6" t="s">
        <v>481</v>
      </c>
      <c r="AB73" s="6" t="s">
        <v>482</v>
      </c>
      <c r="AC73" s="6">
        <v>139</v>
      </c>
      <c r="AD73" s="6">
        <v>129.94999999999999</v>
      </c>
      <c r="AF73" s="6" t="s">
        <v>40</v>
      </c>
      <c r="AG73" s="6" t="s">
        <v>40</v>
      </c>
      <c r="AI73" s="6" t="str">
        <f>HYPERLINK("https://doi.org/10.1515/9783110691276")</f>
        <v>https://doi.org/10.1515/9783110691276</v>
      </c>
      <c r="AK73" s="6" t="s">
        <v>48</v>
      </c>
    </row>
    <row r="74" spans="1:37" s="6" customFormat="1" x14ac:dyDescent="0.3">
      <c r="A74" s="6">
        <v>558553</v>
      </c>
      <c r="B74" s="7">
        <v>9783110666977</v>
      </c>
      <c r="C74" s="7"/>
      <c r="D74" s="7">
        <v>9783110663624</v>
      </c>
      <c r="E74" s="6" t="s">
        <v>88</v>
      </c>
      <c r="F74" s="6" t="s">
        <v>483</v>
      </c>
      <c r="H74" s="6" t="s">
        <v>190</v>
      </c>
      <c r="J74" s="6">
        <v>1</v>
      </c>
      <c r="K74" s="6" t="s">
        <v>92</v>
      </c>
      <c r="M74" s="6" t="s">
        <v>82</v>
      </c>
      <c r="N74" s="8">
        <v>43913</v>
      </c>
      <c r="O74" s="6">
        <v>2020</v>
      </c>
      <c r="P74" s="6">
        <v>300</v>
      </c>
      <c r="Q74" s="6">
        <v>100</v>
      </c>
      <c r="S74" s="6">
        <v>2417</v>
      </c>
      <c r="T74" s="6" t="s">
        <v>41</v>
      </c>
      <c r="U74" s="6" t="s">
        <v>139</v>
      </c>
      <c r="V74" s="6" t="s">
        <v>139</v>
      </c>
      <c r="W74" s="6" t="s">
        <v>191</v>
      </c>
      <c r="X74" s="6" t="s">
        <v>95</v>
      </c>
      <c r="Y74" s="6" t="s">
        <v>484</v>
      </c>
      <c r="AB74" s="6" t="s">
        <v>193</v>
      </c>
      <c r="AC74" s="6">
        <v>249</v>
      </c>
      <c r="AE74" s="6">
        <v>69.95</v>
      </c>
      <c r="AF74" s="6" t="s">
        <v>40</v>
      </c>
      <c r="AH74" s="6" t="s">
        <v>40</v>
      </c>
      <c r="AI74" s="6" t="str">
        <f>HYPERLINK("https://doi.org/10.1515/9783110666977")</f>
        <v>https://doi.org/10.1515/9783110666977</v>
      </c>
      <c r="AK74" s="6" t="s">
        <v>48</v>
      </c>
    </row>
    <row r="75" spans="1:37" s="6" customFormat="1" x14ac:dyDescent="0.3">
      <c r="A75" s="6">
        <v>591540</v>
      </c>
      <c r="B75" s="7">
        <v>9783110715279</v>
      </c>
      <c r="C75" s="7">
        <v>9783110714982</v>
      </c>
      <c r="D75" s="7"/>
      <c r="F75" s="6" t="s">
        <v>485</v>
      </c>
      <c r="G75" s="6" t="s">
        <v>486</v>
      </c>
      <c r="I75" s="6" t="s">
        <v>487</v>
      </c>
      <c r="J75" s="6">
        <v>1</v>
      </c>
      <c r="K75" s="6" t="s">
        <v>399</v>
      </c>
      <c r="L75" s="9" t="s">
        <v>300</v>
      </c>
      <c r="M75" s="6" t="s">
        <v>82</v>
      </c>
      <c r="N75" s="8">
        <v>44494</v>
      </c>
      <c r="O75" s="6">
        <v>2021</v>
      </c>
      <c r="P75" s="6">
        <v>319</v>
      </c>
      <c r="Q75" s="6">
        <v>84</v>
      </c>
      <c r="S75" s="6" t="s">
        <v>409</v>
      </c>
      <c r="T75" s="6" t="s">
        <v>41</v>
      </c>
      <c r="U75" s="6" t="s">
        <v>53</v>
      </c>
      <c r="V75" s="6" t="s">
        <v>53</v>
      </c>
      <c r="W75" s="6" t="s">
        <v>488</v>
      </c>
      <c r="Y75" s="6" t="s">
        <v>489</v>
      </c>
      <c r="AB75" s="6" t="s">
        <v>490</v>
      </c>
      <c r="AC75" s="6">
        <v>139</v>
      </c>
      <c r="AD75" s="6">
        <v>149.94999999999999</v>
      </c>
      <c r="AF75" s="6" t="s">
        <v>40</v>
      </c>
      <c r="AG75" s="6" t="s">
        <v>40</v>
      </c>
      <c r="AI75" s="6" t="str">
        <f>HYPERLINK("https://doi.org/10.1515/9783110715279")</f>
        <v>https://doi.org/10.1515/9783110715279</v>
      </c>
      <c r="AK75" s="6" t="s">
        <v>48</v>
      </c>
    </row>
    <row r="76" spans="1:37" s="6" customFormat="1" x14ac:dyDescent="0.3">
      <c r="A76" s="6">
        <v>569745</v>
      </c>
      <c r="B76" s="7">
        <v>9783110677478</v>
      </c>
      <c r="C76" s="7">
        <v>9783110677379</v>
      </c>
      <c r="D76" s="7"/>
      <c r="F76" s="6" t="s">
        <v>491</v>
      </c>
      <c r="G76" s="6" t="s">
        <v>492</v>
      </c>
      <c r="I76" s="6" t="s">
        <v>493</v>
      </c>
      <c r="J76" s="6">
        <v>1</v>
      </c>
      <c r="K76" s="6" t="s">
        <v>108</v>
      </c>
      <c r="L76" s="9" t="s">
        <v>494</v>
      </c>
      <c r="M76" s="6" t="s">
        <v>82</v>
      </c>
      <c r="N76" s="8">
        <v>44432</v>
      </c>
      <c r="O76" s="6">
        <v>2021</v>
      </c>
      <c r="P76" s="6">
        <v>230</v>
      </c>
      <c r="Q76" s="6">
        <v>18</v>
      </c>
      <c r="S76" s="6">
        <v>2417</v>
      </c>
      <c r="T76" s="6" t="s">
        <v>41</v>
      </c>
      <c r="U76" s="6" t="s">
        <v>53</v>
      </c>
      <c r="V76" s="6" t="s">
        <v>53</v>
      </c>
      <c r="W76" s="6" t="s">
        <v>495</v>
      </c>
      <c r="Y76" s="6" t="s">
        <v>496</v>
      </c>
      <c r="AC76" s="6">
        <v>139</v>
      </c>
      <c r="AD76" s="6">
        <v>149.94999999999999</v>
      </c>
      <c r="AF76" s="6" t="s">
        <v>40</v>
      </c>
      <c r="AG76" s="6" t="s">
        <v>40</v>
      </c>
      <c r="AI76" s="6" t="str">
        <f>HYPERLINK("https://doi.org/10.1515/9783110677478")</f>
        <v>https://doi.org/10.1515/9783110677478</v>
      </c>
      <c r="AK76" s="6" t="s">
        <v>48</v>
      </c>
    </row>
    <row r="77" spans="1:37" s="6" customFormat="1" x14ac:dyDescent="0.3">
      <c r="A77" s="6">
        <v>528194</v>
      </c>
      <c r="B77" s="7">
        <v>9781501506529</v>
      </c>
      <c r="C77" s="7"/>
      <c r="D77" s="7">
        <v>9781501515248</v>
      </c>
      <c r="F77" s="6" t="s">
        <v>497</v>
      </c>
      <c r="H77" s="6" t="s">
        <v>498</v>
      </c>
      <c r="J77" s="6">
        <v>1</v>
      </c>
      <c r="M77" s="6" t="s">
        <v>82</v>
      </c>
      <c r="N77" s="8">
        <v>44095</v>
      </c>
      <c r="O77" s="6">
        <v>2020</v>
      </c>
      <c r="P77" s="6">
        <v>425</v>
      </c>
      <c r="Q77" s="6">
        <v>79</v>
      </c>
      <c r="S77" s="6">
        <v>2320</v>
      </c>
      <c r="T77" s="6" t="s">
        <v>41</v>
      </c>
      <c r="U77" s="6" t="s">
        <v>260</v>
      </c>
      <c r="V77" s="6" t="s">
        <v>260</v>
      </c>
      <c r="W77" s="6" t="s">
        <v>499</v>
      </c>
      <c r="Y77" s="6" t="s">
        <v>500</v>
      </c>
      <c r="Z77" s="6" t="s">
        <v>501</v>
      </c>
      <c r="AB77" s="6" t="s">
        <v>502</v>
      </c>
      <c r="AC77" s="6">
        <v>149</v>
      </c>
      <c r="AE77" s="6">
        <v>54.95</v>
      </c>
      <c r="AF77" s="6" t="s">
        <v>40</v>
      </c>
      <c r="AH77" s="6" t="s">
        <v>40</v>
      </c>
      <c r="AI77" s="6" t="str">
        <f>HYPERLINK("https://doi.org/10.1515/9781501506529")</f>
        <v>https://doi.org/10.1515/9781501506529</v>
      </c>
      <c r="AK77" s="6" t="s">
        <v>48</v>
      </c>
    </row>
    <row r="78" spans="1:37" s="6" customFormat="1" x14ac:dyDescent="0.3">
      <c r="A78" s="6">
        <v>579297</v>
      </c>
      <c r="B78" s="7">
        <v>9783110703023</v>
      </c>
      <c r="C78" s="7">
        <v>9783110702927</v>
      </c>
      <c r="D78" s="7"/>
      <c r="F78" s="6" t="s">
        <v>503</v>
      </c>
      <c r="G78" s="6" t="s">
        <v>504</v>
      </c>
      <c r="H78" s="6" t="s">
        <v>505</v>
      </c>
      <c r="J78" s="6">
        <v>1</v>
      </c>
      <c r="K78" s="6" t="s">
        <v>170</v>
      </c>
      <c r="L78" s="9" t="s">
        <v>506</v>
      </c>
      <c r="M78" s="6" t="s">
        <v>82</v>
      </c>
      <c r="N78" s="8">
        <v>44522</v>
      </c>
      <c r="O78" s="6">
        <v>2022</v>
      </c>
      <c r="P78" s="6">
        <v>183</v>
      </c>
      <c r="Q78" s="6">
        <v>28</v>
      </c>
      <c r="S78" s="6">
        <v>2417</v>
      </c>
      <c r="T78" s="6" t="s">
        <v>41</v>
      </c>
      <c r="U78" s="6" t="s">
        <v>139</v>
      </c>
      <c r="V78" s="6" t="s">
        <v>139</v>
      </c>
      <c r="W78" s="6" t="s">
        <v>507</v>
      </c>
      <c r="Y78" s="6" t="s">
        <v>508</v>
      </c>
      <c r="AB78" s="6" t="s">
        <v>509</v>
      </c>
      <c r="AC78" s="6">
        <v>139</v>
      </c>
      <c r="AD78" s="6">
        <v>129.94999999999999</v>
      </c>
      <c r="AF78" s="6" t="s">
        <v>40</v>
      </c>
      <c r="AG78" s="6" t="s">
        <v>40</v>
      </c>
      <c r="AI78" s="6" t="str">
        <f>HYPERLINK("https://doi.org/10.1515/9783110703023")</f>
        <v>https://doi.org/10.1515/9783110703023</v>
      </c>
      <c r="AK78" s="6" t="s">
        <v>48</v>
      </c>
    </row>
    <row r="79" spans="1:37" s="6" customFormat="1" x14ac:dyDescent="0.3">
      <c r="A79" s="6">
        <v>563521</v>
      </c>
      <c r="B79" s="7">
        <v>9783110716214</v>
      </c>
      <c r="C79" s="7">
        <v>9783110716177</v>
      </c>
      <c r="D79" s="7"/>
      <c r="F79" s="6" t="s">
        <v>510</v>
      </c>
      <c r="G79" s="6" t="s">
        <v>511</v>
      </c>
      <c r="I79" s="6" t="s">
        <v>512</v>
      </c>
      <c r="J79" s="6">
        <v>1</v>
      </c>
      <c r="K79" s="6" t="s">
        <v>170</v>
      </c>
      <c r="L79" s="9" t="s">
        <v>408</v>
      </c>
      <c r="M79" s="6" t="s">
        <v>82</v>
      </c>
      <c r="N79" s="8">
        <v>44580</v>
      </c>
      <c r="O79" s="6">
        <v>2022</v>
      </c>
      <c r="P79" s="6">
        <v>192</v>
      </c>
      <c r="Q79" s="6">
        <v>13</v>
      </c>
      <c r="S79" s="6">
        <v>2417</v>
      </c>
      <c r="T79" s="6" t="s">
        <v>41</v>
      </c>
      <c r="U79" s="6" t="s">
        <v>53</v>
      </c>
      <c r="V79" s="6" t="s">
        <v>53</v>
      </c>
      <c r="W79" s="6" t="s">
        <v>513</v>
      </c>
      <c r="Y79" s="6" t="s">
        <v>514</v>
      </c>
      <c r="AB79" s="6" t="s">
        <v>515</v>
      </c>
      <c r="AC79" s="6">
        <v>139</v>
      </c>
      <c r="AD79" s="6">
        <v>133.94999999999999</v>
      </c>
      <c r="AF79" s="6" t="s">
        <v>40</v>
      </c>
      <c r="AG79" s="6" t="s">
        <v>40</v>
      </c>
      <c r="AI79" s="6" t="str">
        <f>HYPERLINK("https://doi.org/10.1515/9783110716214")</f>
        <v>https://doi.org/10.1515/9783110716214</v>
      </c>
      <c r="AK79" s="6" t="s">
        <v>48</v>
      </c>
    </row>
    <row r="80" spans="1:37" s="6" customFormat="1" x14ac:dyDescent="0.3">
      <c r="A80" s="6">
        <v>579308</v>
      </c>
      <c r="B80" s="7">
        <v>9783110702514</v>
      </c>
      <c r="C80" s="7">
        <v>9783110702484</v>
      </c>
      <c r="D80" s="7"/>
      <c r="F80" s="6" t="s">
        <v>516</v>
      </c>
      <c r="I80" s="6" t="s">
        <v>517</v>
      </c>
      <c r="J80" s="6">
        <v>1</v>
      </c>
      <c r="K80" s="6" t="s">
        <v>108</v>
      </c>
      <c r="L80" s="9" t="s">
        <v>506</v>
      </c>
      <c r="M80" s="6" t="s">
        <v>82</v>
      </c>
      <c r="N80" s="8">
        <v>44382</v>
      </c>
      <c r="O80" s="6">
        <v>2021</v>
      </c>
      <c r="P80" s="6">
        <v>201</v>
      </c>
      <c r="Q80" s="6">
        <v>36</v>
      </c>
      <c r="S80" s="6" t="s">
        <v>409</v>
      </c>
      <c r="T80" s="6" t="s">
        <v>41</v>
      </c>
      <c r="U80" s="6" t="s">
        <v>53</v>
      </c>
      <c r="V80" s="6" t="s">
        <v>53</v>
      </c>
      <c r="W80" s="6" t="s">
        <v>110</v>
      </c>
      <c r="Y80" s="6" t="s">
        <v>518</v>
      </c>
      <c r="AB80" s="6" t="s">
        <v>519</v>
      </c>
      <c r="AC80" s="6">
        <v>139</v>
      </c>
      <c r="AD80" s="6">
        <v>129.94999999999999</v>
      </c>
      <c r="AF80" s="6" t="s">
        <v>40</v>
      </c>
      <c r="AG80" s="6" t="s">
        <v>40</v>
      </c>
      <c r="AI80" s="6" t="str">
        <f>HYPERLINK("https://doi.org/10.1515/9783110702514")</f>
        <v>https://doi.org/10.1515/9783110702514</v>
      </c>
      <c r="AK80" s="6" t="s">
        <v>48</v>
      </c>
    </row>
    <row r="81" spans="1:37" s="6" customFormat="1" x14ac:dyDescent="0.3">
      <c r="A81" s="6">
        <v>594329</v>
      </c>
      <c r="B81" s="7">
        <v>9783110722789</v>
      </c>
      <c r="C81" s="7">
        <v>9783110722642</v>
      </c>
      <c r="D81" s="7"/>
      <c r="F81" s="6" t="s">
        <v>520</v>
      </c>
      <c r="G81" s="6" t="s">
        <v>521</v>
      </c>
      <c r="I81" s="6" t="s">
        <v>522</v>
      </c>
      <c r="J81" s="6">
        <v>1</v>
      </c>
      <c r="K81" s="6" t="s">
        <v>472</v>
      </c>
      <c r="L81" s="9" t="s">
        <v>171</v>
      </c>
      <c r="M81" s="6" t="s">
        <v>82</v>
      </c>
      <c r="N81" s="8">
        <v>44508</v>
      </c>
      <c r="O81" s="6">
        <v>2022</v>
      </c>
      <c r="P81" s="6">
        <v>206</v>
      </c>
      <c r="Q81" s="6">
        <v>50</v>
      </c>
      <c r="S81" s="6">
        <v>2417</v>
      </c>
      <c r="T81" s="6" t="s">
        <v>41</v>
      </c>
      <c r="U81" s="6" t="s">
        <v>172</v>
      </c>
      <c r="V81" s="6" t="s">
        <v>172</v>
      </c>
      <c r="W81" s="6" t="s">
        <v>523</v>
      </c>
      <c r="Y81" s="6" t="s">
        <v>524</v>
      </c>
      <c r="AB81" s="6" t="s">
        <v>525</v>
      </c>
      <c r="AC81" s="6">
        <v>139</v>
      </c>
      <c r="AD81" s="6">
        <v>139.94999999999999</v>
      </c>
      <c r="AF81" s="6" t="s">
        <v>40</v>
      </c>
      <c r="AG81" s="6" t="s">
        <v>40</v>
      </c>
      <c r="AI81" s="6" t="str">
        <f>HYPERLINK("https://doi.org/10.1515/9783110722789")</f>
        <v>https://doi.org/10.1515/9783110722789</v>
      </c>
      <c r="AK81" s="6" t="s">
        <v>48</v>
      </c>
    </row>
    <row r="82" spans="1:37" s="6" customFormat="1" x14ac:dyDescent="0.3">
      <c r="A82" s="6">
        <v>561785</v>
      </c>
      <c r="B82" s="7">
        <v>9783110619058</v>
      </c>
      <c r="C82" s="7">
        <v>9783110604504</v>
      </c>
      <c r="D82" s="7"/>
      <c r="F82" s="6" t="s">
        <v>526</v>
      </c>
      <c r="I82" s="6" t="s">
        <v>527</v>
      </c>
      <c r="J82" s="6">
        <v>1</v>
      </c>
      <c r="K82" s="6" t="s">
        <v>170</v>
      </c>
      <c r="L82" s="9" t="s">
        <v>528</v>
      </c>
      <c r="M82" s="6" t="s">
        <v>82</v>
      </c>
      <c r="N82" s="8">
        <v>44158</v>
      </c>
      <c r="O82" s="6">
        <v>2021</v>
      </c>
      <c r="P82" s="6">
        <v>178</v>
      </c>
      <c r="Q82" s="6">
        <v>22</v>
      </c>
      <c r="S82" s="6">
        <v>2417</v>
      </c>
      <c r="T82" s="6" t="s">
        <v>41</v>
      </c>
      <c r="U82" s="6" t="s">
        <v>529</v>
      </c>
      <c r="V82" s="6" t="s">
        <v>529</v>
      </c>
      <c r="W82" s="6" t="s">
        <v>530</v>
      </c>
      <c r="Y82" s="6" t="s">
        <v>531</v>
      </c>
      <c r="AB82" s="6" t="s">
        <v>532</v>
      </c>
      <c r="AC82" s="6">
        <v>139</v>
      </c>
      <c r="AD82" s="6">
        <v>139.94999999999999</v>
      </c>
      <c r="AF82" s="6" t="s">
        <v>40</v>
      </c>
      <c r="AG82" s="6" t="s">
        <v>40</v>
      </c>
      <c r="AI82" s="6" t="str">
        <f>HYPERLINK("https://doi.org/10.1515/9783110619058")</f>
        <v>https://doi.org/10.1515/9783110619058</v>
      </c>
      <c r="AK82" s="6" t="s">
        <v>48</v>
      </c>
    </row>
    <row r="83" spans="1:37" s="6" customFormat="1" x14ac:dyDescent="0.3">
      <c r="A83" s="6">
        <v>562169</v>
      </c>
      <c r="B83" s="7">
        <v>9783110619751</v>
      </c>
      <c r="C83" s="7">
        <v>9783110616750</v>
      </c>
      <c r="D83" s="7"/>
      <c r="F83" s="6" t="s">
        <v>533</v>
      </c>
      <c r="G83" s="6" t="s">
        <v>534</v>
      </c>
      <c r="I83" s="6" t="s">
        <v>535</v>
      </c>
      <c r="J83" s="6">
        <v>1</v>
      </c>
      <c r="K83" s="6" t="s">
        <v>170</v>
      </c>
      <c r="L83" s="9" t="s">
        <v>300</v>
      </c>
      <c r="M83" s="6" t="s">
        <v>82</v>
      </c>
      <c r="N83" s="8">
        <v>44382</v>
      </c>
      <c r="O83" s="6">
        <v>2021</v>
      </c>
      <c r="P83" s="6">
        <v>218</v>
      </c>
      <c r="Q83" s="6">
        <v>22</v>
      </c>
      <c r="S83" s="6">
        <v>2417</v>
      </c>
      <c r="T83" s="6" t="s">
        <v>41</v>
      </c>
      <c r="U83" s="6" t="s">
        <v>260</v>
      </c>
      <c r="V83" s="6" t="s">
        <v>260</v>
      </c>
      <c r="W83" s="6" t="s">
        <v>536</v>
      </c>
      <c r="Y83" s="6" t="s">
        <v>537</v>
      </c>
      <c r="AB83" s="6" t="s">
        <v>538</v>
      </c>
      <c r="AC83" s="6">
        <v>139</v>
      </c>
      <c r="AD83" s="6">
        <v>149.94999999999999</v>
      </c>
      <c r="AF83" s="6" t="s">
        <v>40</v>
      </c>
      <c r="AG83" s="6" t="s">
        <v>40</v>
      </c>
      <c r="AI83" s="6" t="str">
        <f>HYPERLINK("https://doi.org/10.1515/9783110619751")</f>
        <v>https://doi.org/10.1515/9783110619751</v>
      </c>
      <c r="AK83" s="6" t="s">
        <v>48</v>
      </c>
    </row>
    <row r="84" spans="1:37" s="6" customFormat="1" x14ac:dyDescent="0.3">
      <c r="A84" s="6">
        <v>609794</v>
      </c>
      <c r="B84" s="7">
        <v>9781978818606</v>
      </c>
      <c r="C84" s="7"/>
      <c r="D84" s="7"/>
      <c r="F84" s="6" t="s">
        <v>539</v>
      </c>
      <c r="G84" s="6" t="s">
        <v>540</v>
      </c>
      <c r="H84" s="6" t="s">
        <v>541</v>
      </c>
      <c r="J84" s="6">
        <v>1</v>
      </c>
      <c r="M84" s="6" t="s">
        <v>542</v>
      </c>
      <c r="N84" s="8">
        <v>44091</v>
      </c>
      <c r="O84" s="6">
        <v>2020</v>
      </c>
      <c r="P84" s="6">
        <v>232</v>
      </c>
      <c r="R84" s="6">
        <v>10</v>
      </c>
      <c r="T84" s="6" t="s">
        <v>41</v>
      </c>
      <c r="U84" s="6" t="s">
        <v>543</v>
      </c>
      <c r="V84" s="6" t="s">
        <v>543</v>
      </c>
      <c r="W84" s="6" t="s">
        <v>544</v>
      </c>
      <c r="Y84" s="6" t="s">
        <v>545</v>
      </c>
      <c r="Z84" s="6" t="s">
        <v>546</v>
      </c>
      <c r="AA84" s="6" t="s">
        <v>547</v>
      </c>
      <c r="AB84" s="6" t="s">
        <v>548</v>
      </c>
      <c r="AC84" s="6">
        <v>266.95</v>
      </c>
      <c r="AF84" s="6" t="s">
        <v>40</v>
      </c>
      <c r="AI84" s="6" t="str">
        <f>HYPERLINK("https://doi.org/10.36019/9781978818606")</f>
        <v>https://doi.org/10.36019/9781978818606</v>
      </c>
      <c r="AK84" s="6" t="s">
        <v>48</v>
      </c>
    </row>
    <row r="85" spans="1:37" s="6" customFormat="1" x14ac:dyDescent="0.3">
      <c r="A85" s="6">
        <v>554694</v>
      </c>
      <c r="B85" s="7">
        <v>9783110671353</v>
      </c>
      <c r="C85" s="7">
        <v>9783110655247</v>
      </c>
      <c r="D85" s="7"/>
      <c r="F85" s="6" t="s">
        <v>549</v>
      </c>
      <c r="G85" s="6" t="s">
        <v>550</v>
      </c>
      <c r="I85" s="6" t="s">
        <v>551</v>
      </c>
      <c r="J85" s="6">
        <v>1</v>
      </c>
      <c r="K85" s="6" t="s">
        <v>170</v>
      </c>
      <c r="L85" s="9" t="s">
        <v>400</v>
      </c>
      <c r="M85" s="6" t="s">
        <v>82</v>
      </c>
      <c r="N85" s="8">
        <v>44053</v>
      </c>
      <c r="O85" s="6">
        <v>2020</v>
      </c>
      <c r="P85" s="6">
        <v>264</v>
      </c>
      <c r="Q85" s="6">
        <v>30</v>
      </c>
      <c r="S85" s="6">
        <v>2417</v>
      </c>
      <c r="T85" s="6" t="s">
        <v>41</v>
      </c>
      <c r="U85" s="6" t="s">
        <v>53</v>
      </c>
      <c r="V85" s="6" t="s">
        <v>53</v>
      </c>
      <c r="W85" s="6" t="s">
        <v>552</v>
      </c>
      <c r="Y85" s="6" t="s">
        <v>553</v>
      </c>
      <c r="AB85" s="6" t="s">
        <v>554</v>
      </c>
      <c r="AC85" s="6">
        <v>139</v>
      </c>
      <c r="AD85" s="6">
        <v>139.94999999999999</v>
      </c>
      <c r="AF85" s="6" t="s">
        <v>40</v>
      </c>
      <c r="AG85" s="6" t="s">
        <v>40</v>
      </c>
      <c r="AI85" s="6" t="str">
        <f>HYPERLINK("https://doi.org/10.1515/9783110671353")</f>
        <v>https://doi.org/10.1515/9783110671353</v>
      </c>
      <c r="AK85" s="6" t="s">
        <v>48</v>
      </c>
    </row>
    <row r="86" spans="1:37" s="6" customFormat="1" x14ac:dyDescent="0.3">
      <c r="A86" s="6">
        <v>630889</v>
      </c>
      <c r="B86" s="7">
        <v>9783110796063</v>
      </c>
      <c r="C86" s="7">
        <v>9783110795882</v>
      </c>
      <c r="D86" s="7"/>
      <c r="E86" s="6" t="s">
        <v>88</v>
      </c>
      <c r="F86" s="6" t="s">
        <v>555</v>
      </c>
      <c r="H86" s="6" t="s">
        <v>556</v>
      </c>
      <c r="J86" s="6">
        <v>2</v>
      </c>
      <c r="K86" s="6" t="s">
        <v>92</v>
      </c>
      <c r="M86" s="6" t="s">
        <v>93</v>
      </c>
      <c r="N86" s="8">
        <v>44844</v>
      </c>
      <c r="O86" s="6">
        <v>2022</v>
      </c>
      <c r="P86" s="6">
        <v>408</v>
      </c>
      <c r="S86" s="6">
        <v>2417</v>
      </c>
      <c r="T86" s="6" t="s">
        <v>41</v>
      </c>
      <c r="U86" s="6" t="s">
        <v>83</v>
      </c>
      <c r="V86" s="6" t="s">
        <v>83</v>
      </c>
      <c r="W86" s="6" t="s">
        <v>557</v>
      </c>
      <c r="X86" s="6" t="s">
        <v>95</v>
      </c>
      <c r="Y86" s="6" t="s">
        <v>558</v>
      </c>
      <c r="AB86" s="6" t="s">
        <v>559</v>
      </c>
      <c r="AC86" s="6">
        <v>249</v>
      </c>
      <c r="AD86" s="6">
        <v>84.95</v>
      </c>
      <c r="AF86" s="6" t="s">
        <v>40</v>
      </c>
      <c r="AG86" s="6" t="s">
        <v>40</v>
      </c>
      <c r="AI86" s="6" t="str">
        <f>HYPERLINK("https://doi.org/10.1515/9783110796063")</f>
        <v>https://doi.org/10.1515/9783110796063</v>
      </c>
      <c r="AK86" s="6" t="s">
        <v>48</v>
      </c>
    </row>
    <row r="87" spans="1:37" s="6" customFormat="1" x14ac:dyDescent="0.3">
      <c r="A87" s="6">
        <v>512267</v>
      </c>
      <c r="B87" s="7">
        <v>9781400846610</v>
      </c>
      <c r="C87" s="7"/>
      <c r="D87" s="7"/>
      <c r="F87" s="6" t="s">
        <v>560</v>
      </c>
      <c r="G87" s="6" t="s">
        <v>561</v>
      </c>
      <c r="H87" s="6" t="s">
        <v>562</v>
      </c>
      <c r="J87" s="6">
        <v>1</v>
      </c>
      <c r="M87" s="6" t="s">
        <v>74</v>
      </c>
      <c r="N87" s="8">
        <v>41360</v>
      </c>
      <c r="O87" s="6">
        <v>2013</v>
      </c>
      <c r="P87" s="6">
        <v>192</v>
      </c>
      <c r="R87" s="6">
        <v>10</v>
      </c>
      <c r="T87" s="6" t="s">
        <v>41</v>
      </c>
      <c r="U87" s="6" t="s">
        <v>214</v>
      </c>
      <c r="V87" s="6" t="s">
        <v>214</v>
      </c>
      <c r="W87" s="6" t="s">
        <v>563</v>
      </c>
      <c r="Y87" s="6" t="s">
        <v>564</v>
      </c>
      <c r="AA87" s="6" t="s">
        <v>565</v>
      </c>
      <c r="AB87" s="6" t="s">
        <v>566</v>
      </c>
      <c r="AC87" s="6">
        <v>78</v>
      </c>
      <c r="AF87" s="6" t="s">
        <v>40</v>
      </c>
      <c r="AI87" s="6" t="str">
        <f>HYPERLINK("https://doi.org/10.1515/9781400846610")</f>
        <v>https://doi.org/10.1515/9781400846610</v>
      </c>
      <c r="AK87" s="6" t="s">
        <v>48</v>
      </c>
    </row>
    <row r="88" spans="1:37" s="6" customFormat="1" x14ac:dyDescent="0.3">
      <c r="A88" s="6">
        <v>514549</v>
      </c>
      <c r="B88" s="7">
        <v>9783110445749</v>
      </c>
      <c r="C88" s="7">
        <v>9783110445282</v>
      </c>
      <c r="D88" s="7"/>
      <c r="F88" s="6" t="s">
        <v>567</v>
      </c>
      <c r="G88" s="6" t="s">
        <v>568</v>
      </c>
      <c r="I88" s="6" t="s">
        <v>569</v>
      </c>
      <c r="J88" s="6">
        <v>1</v>
      </c>
      <c r="M88" s="6" t="s">
        <v>82</v>
      </c>
      <c r="N88" s="8">
        <v>42335</v>
      </c>
      <c r="O88" s="6">
        <v>2016</v>
      </c>
      <c r="P88" s="6">
        <v>280</v>
      </c>
      <c r="Q88" s="6">
        <v>39</v>
      </c>
      <c r="S88" s="6" t="s">
        <v>570</v>
      </c>
      <c r="T88" s="6" t="s">
        <v>41</v>
      </c>
      <c r="U88" s="6" t="s">
        <v>83</v>
      </c>
      <c r="V88" s="6" t="s">
        <v>83</v>
      </c>
      <c r="W88" s="6" t="s">
        <v>571</v>
      </c>
      <c r="Y88" s="6" t="s">
        <v>572</v>
      </c>
      <c r="AB88" s="6" t="s">
        <v>573</v>
      </c>
      <c r="AC88" s="6">
        <v>149</v>
      </c>
      <c r="AD88" s="6">
        <v>109.95</v>
      </c>
      <c r="AF88" s="6" t="s">
        <v>40</v>
      </c>
      <c r="AG88" s="6" t="s">
        <v>40</v>
      </c>
      <c r="AI88" s="6" t="str">
        <f>HYPERLINK("https://doi.org/10.1515/9783110445749")</f>
        <v>https://doi.org/10.1515/9783110445749</v>
      </c>
      <c r="AK88" s="6" t="s">
        <v>48</v>
      </c>
    </row>
    <row r="89" spans="1:37" s="6" customFormat="1" x14ac:dyDescent="0.3">
      <c r="A89" s="6">
        <v>523279</v>
      </c>
      <c r="B89" s="7">
        <v>9783110499957</v>
      </c>
      <c r="C89" s="7"/>
      <c r="D89" s="7">
        <v>9783110499933</v>
      </c>
      <c r="E89" s="6" t="s">
        <v>88</v>
      </c>
      <c r="F89" s="6" t="s">
        <v>389</v>
      </c>
      <c r="G89" s="6" t="s">
        <v>574</v>
      </c>
      <c r="H89" s="6" t="s">
        <v>391</v>
      </c>
      <c r="J89" s="6">
        <v>1</v>
      </c>
      <c r="K89" s="6" t="s">
        <v>116</v>
      </c>
      <c r="L89" s="9" t="s">
        <v>575</v>
      </c>
      <c r="M89" s="6" t="s">
        <v>93</v>
      </c>
      <c r="N89" s="8">
        <v>43087</v>
      </c>
      <c r="O89" s="6">
        <v>2018</v>
      </c>
      <c r="P89" s="6">
        <v>253</v>
      </c>
      <c r="S89" s="6">
        <v>2417</v>
      </c>
      <c r="T89" s="6" t="s">
        <v>41</v>
      </c>
      <c r="U89" s="6" t="s">
        <v>243</v>
      </c>
      <c r="V89" s="6" t="s">
        <v>243</v>
      </c>
      <c r="W89" s="6" t="s">
        <v>576</v>
      </c>
      <c r="X89" s="6" t="s">
        <v>95</v>
      </c>
      <c r="Y89" s="6" t="s">
        <v>577</v>
      </c>
      <c r="AB89" s="6" t="s">
        <v>578</v>
      </c>
      <c r="AC89" s="6">
        <v>699</v>
      </c>
      <c r="AE89" s="6">
        <v>59.95</v>
      </c>
      <c r="AF89" s="6" t="s">
        <v>40</v>
      </c>
      <c r="AH89" s="6" t="s">
        <v>40</v>
      </c>
      <c r="AI89" s="6" t="str">
        <f>HYPERLINK("https://doi.org/10.1515/9783110499957")</f>
        <v>https://doi.org/10.1515/9783110499957</v>
      </c>
      <c r="AK89" s="6" t="s">
        <v>48</v>
      </c>
    </row>
    <row r="90" spans="1:37" s="6" customFormat="1" x14ac:dyDescent="0.3">
      <c r="A90" s="6">
        <v>575437</v>
      </c>
      <c r="B90" s="7">
        <v>9783110692303</v>
      </c>
      <c r="C90" s="7"/>
      <c r="D90" s="7">
        <v>9783110692297</v>
      </c>
      <c r="E90" s="6" t="s">
        <v>88</v>
      </c>
      <c r="F90" s="6" t="s">
        <v>579</v>
      </c>
      <c r="H90" s="6" t="s">
        <v>308</v>
      </c>
      <c r="J90" s="6">
        <v>1</v>
      </c>
      <c r="K90" s="6" t="s">
        <v>116</v>
      </c>
      <c r="M90" s="6" t="s">
        <v>82</v>
      </c>
      <c r="N90" s="8">
        <v>44130</v>
      </c>
      <c r="O90" s="6">
        <v>2020</v>
      </c>
      <c r="P90" s="6">
        <v>288</v>
      </c>
      <c r="Q90" s="6">
        <v>327</v>
      </c>
      <c r="S90" s="6">
        <v>2417</v>
      </c>
      <c r="T90" s="6" t="s">
        <v>41</v>
      </c>
      <c r="U90" s="6" t="s">
        <v>139</v>
      </c>
      <c r="V90" s="6" t="s">
        <v>139</v>
      </c>
      <c r="W90" s="6" t="s">
        <v>309</v>
      </c>
      <c r="X90" s="6" t="s">
        <v>95</v>
      </c>
      <c r="Y90" s="6" t="s">
        <v>580</v>
      </c>
      <c r="AB90" s="6" t="s">
        <v>311</v>
      </c>
      <c r="AC90" s="6">
        <v>699</v>
      </c>
      <c r="AE90" s="6">
        <v>44.95</v>
      </c>
      <c r="AF90" s="6" t="s">
        <v>40</v>
      </c>
      <c r="AH90" s="6" t="s">
        <v>40</v>
      </c>
      <c r="AI90" s="6" t="str">
        <f>HYPERLINK("https://doi.org/10.1515/9783110692303")</f>
        <v>https://doi.org/10.1515/9783110692303</v>
      </c>
      <c r="AK90" s="6" t="s">
        <v>48</v>
      </c>
    </row>
    <row r="91" spans="1:37" s="6" customFormat="1" x14ac:dyDescent="0.3">
      <c r="A91" s="6">
        <v>558068</v>
      </c>
      <c r="B91" s="7">
        <v>9783110660395</v>
      </c>
      <c r="C91" s="7"/>
      <c r="D91" s="7">
        <v>9783110660388</v>
      </c>
      <c r="E91" s="6" t="s">
        <v>88</v>
      </c>
      <c r="F91" s="6" t="s">
        <v>581</v>
      </c>
      <c r="H91" s="6" t="s">
        <v>582</v>
      </c>
      <c r="J91" s="6">
        <v>1</v>
      </c>
      <c r="K91" s="6" t="s">
        <v>116</v>
      </c>
      <c r="M91" s="6" t="s">
        <v>82</v>
      </c>
      <c r="N91" s="8">
        <v>44144</v>
      </c>
      <c r="O91" s="6">
        <v>2021</v>
      </c>
      <c r="P91" s="6">
        <v>152</v>
      </c>
      <c r="Q91" s="6">
        <v>1</v>
      </c>
      <c r="S91" s="6">
        <v>2417</v>
      </c>
      <c r="T91" s="6" t="s">
        <v>41</v>
      </c>
      <c r="U91" s="6" t="s">
        <v>139</v>
      </c>
      <c r="V91" s="6" t="s">
        <v>139</v>
      </c>
      <c r="W91" s="6" t="s">
        <v>583</v>
      </c>
      <c r="X91" s="6" t="s">
        <v>95</v>
      </c>
      <c r="Y91" s="6" t="s">
        <v>584</v>
      </c>
      <c r="AB91" s="6" t="s">
        <v>585</v>
      </c>
      <c r="AC91" s="6">
        <v>699</v>
      </c>
      <c r="AE91" s="6">
        <v>69.95</v>
      </c>
      <c r="AF91" s="6" t="s">
        <v>40</v>
      </c>
      <c r="AH91" s="6" t="s">
        <v>40</v>
      </c>
      <c r="AI91" s="6" t="str">
        <f>HYPERLINK("https://doi.org/10.1515/9783110660395")</f>
        <v>https://doi.org/10.1515/9783110660395</v>
      </c>
      <c r="AK91" s="6" t="s">
        <v>48</v>
      </c>
    </row>
    <row r="92" spans="1:37" s="6" customFormat="1" x14ac:dyDescent="0.3">
      <c r="A92" s="6">
        <v>528062</v>
      </c>
      <c r="B92" s="7">
        <v>9781400884797</v>
      </c>
      <c r="C92" s="7"/>
      <c r="D92" s="7"/>
      <c r="F92" s="6" t="s">
        <v>586</v>
      </c>
      <c r="G92" s="6" t="s">
        <v>587</v>
      </c>
      <c r="H92" s="6" t="s">
        <v>588</v>
      </c>
      <c r="J92" s="6">
        <v>1</v>
      </c>
      <c r="M92" s="6" t="s">
        <v>74</v>
      </c>
      <c r="N92" s="8">
        <v>42877</v>
      </c>
      <c r="O92" s="6">
        <v>2017</v>
      </c>
      <c r="P92" s="6">
        <v>624</v>
      </c>
      <c r="R92" s="6">
        <v>10</v>
      </c>
      <c r="T92" s="6" t="s">
        <v>41</v>
      </c>
      <c r="U92" s="6" t="s">
        <v>42</v>
      </c>
      <c r="V92" s="6" t="s">
        <v>42</v>
      </c>
      <c r="W92" s="6" t="s">
        <v>589</v>
      </c>
      <c r="Y92" s="6" t="s">
        <v>590</v>
      </c>
      <c r="AA92" s="6" t="s">
        <v>591</v>
      </c>
      <c r="AB92" s="6" t="s">
        <v>592</v>
      </c>
      <c r="AC92" s="6">
        <v>91</v>
      </c>
      <c r="AF92" s="6" t="s">
        <v>40</v>
      </c>
      <c r="AI92" s="6" t="str">
        <f>HYPERLINK("https://doi.org/10.1515/9781400884797")</f>
        <v>https://doi.org/10.1515/9781400884797</v>
      </c>
      <c r="AK92" s="6" t="s">
        <v>48</v>
      </c>
    </row>
    <row r="93" spans="1:37" s="6" customFormat="1" x14ac:dyDescent="0.3">
      <c r="A93" s="6">
        <v>506888</v>
      </c>
      <c r="B93" s="7">
        <v>9781400838141</v>
      </c>
      <c r="C93" s="7"/>
      <c r="D93" s="7"/>
      <c r="F93" s="6" t="s">
        <v>593</v>
      </c>
      <c r="G93" s="6" t="s">
        <v>594</v>
      </c>
      <c r="H93" s="6" t="s">
        <v>595</v>
      </c>
      <c r="J93" s="6">
        <v>1</v>
      </c>
      <c r="M93" s="6" t="s">
        <v>74</v>
      </c>
      <c r="N93" s="8">
        <v>40630</v>
      </c>
      <c r="O93" s="6">
        <v>2011</v>
      </c>
      <c r="P93" s="6">
        <v>352</v>
      </c>
      <c r="R93" s="6">
        <v>10</v>
      </c>
      <c r="T93" s="6" t="s">
        <v>41</v>
      </c>
      <c r="U93" s="6" t="s">
        <v>42</v>
      </c>
      <c r="V93" s="6" t="s">
        <v>42</v>
      </c>
      <c r="W93" s="6" t="s">
        <v>596</v>
      </c>
      <c r="Y93" s="6" t="s">
        <v>597</v>
      </c>
      <c r="AA93" s="6" t="s">
        <v>598</v>
      </c>
      <c r="AB93" s="6" t="s">
        <v>599</v>
      </c>
      <c r="AC93" s="6">
        <v>119</v>
      </c>
      <c r="AF93" s="6" t="s">
        <v>40</v>
      </c>
      <c r="AI93" s="6" t="str">
        <f>HYPERLINK("https://doi.org/10.1515/9781400838141")</f>
        <v>https://doi.org/10.1515/9781400838141</v>
      </c>
      <c r="AK93" s="6" t="s">
        <v>48</v>
      </c>
    </row>
    <row r="94" spans="1:37" s="6" customFormat="1" x14ac:dyDescent="0.3">
      <c r="A94" s="6">
        <v>523506</v>
      </c>
      <c r="B94" s="7">
        <v>9783110499506</v>
      </c>
      <c r="C94" s="7">
        <v>9783110500684</v>
      </c>
      <c r="D94" s="7"/>
      <c r="F94" s="6" t="s">
        <v>600</v>
      </c>
      <c r="H94" s="6" t="s">
        <v>601</v>
      </c>
      <c r="J94" s="6">
        <v>1</v>
      </c>
      <c r="M94" s="6" t="s">
        <v>82</v>
      </c>
      <c r="N94" s="8">
        <v>43409</v>
      </c>
      <c r="O94" s="6">
        <v>2019</v>
      </c>
      <c r="P94" s="6">
        <v>517</v>
      </c>
      <c r="Q94" s="6">
        <v>50</v>
      </c>
      <c r="S94" s="6">
        <v>2417</v>
      </c>
      <c r="T94" s="6" t="s">
        <v>41</v>
      </c>
      <c r="U94" s="6" t="s">
        <v>53</v>
      </c>
      <c r="V94" s="6" t="s">
        <v>53</v>
      </c>
      <c r="W94" s="6" t="s">
        <v>602</v>
      </c>
      <c r="Y94" s="6" t="s">
        <v>603</v>
      </c>
      <c r="AA94" s="6" t="s">
        <v>604</v>
      </c>
      <c r="AB94" s="6" t="s">
        <v>605</v>
      </c>
      <c r="AC94" s="6">
        <v>139</v>
      </c>
      <c r="AD94" s="6">
        <v>144.94999999999999</v>
      </c>
      <c r="AF94" s="6" t="s">
        <v>40</v>
      </c>
      <c r="AG94" s="6" t="s">
        <v>40</v>
      </c>
      <c r="AI94" s="6" t="str">
        <f>HYPERLINK("https://doi.org/10.1515/9783110499506")</f>
        <v>https://doi.org/10.1515/9783110499506</v>
      </c>
      <c r="AK94" s="6" t="s">
        <v>48</v>
      </c>
    </row>
    <row r="95" spans="1:37" s="6" customFormat="1" x14ac:dyDescent="0.3">
      <c r="A95" s="6">
        <v>541917</v>
      </c>
      <c r="B95" s="7">
        <v>9781547401024</v>
      </c>
      <c r="C95" s="7"/>
      <c r="D95" s="7">
        <v>9781547417155</v>
      </c>
      <c r="F95" s="6" t="s">
        <v>606</v>
      </c>
      <c r="H95" s="6" t="s">
        <v>607</v>
      </c>
      <c r="J95" s="6">
        <v>1</v>
      </c>
      <c r="M95" s="6" t="s">
        <v>252</v>
      </c>
      <c r="N95" s="8">
        <v>43437</v>
      </c>
      <c r="O95" s="6">
        <v>2019</v>
      </c>
      <c r="P95" s="6">
        <v>280</v>
      </c>
      <c r="Q95" s="6">
        <v>30</v>
      </c>
      <c r="S95" s="6">
        <v>2417</v>
      </c>
      <c r="T95" s="6" t="s">
        <v>41</v>
      </c>
      <c r="U95" s="6" t="s">
        <v>529</v>
      </c>
      <c r="V95" s="6" t="s">
        <v>529</v>
      </c>
      <c r="W95" s="6" t="s">
        <v>608</v>
      </c>
      <c r="Y95" s="6" t="s">
        <v>609</v>
      </c>
      <c r="Z95" s="6" t="s">
        <v>610</v>
      </c>
      <c r="AB95" s="6" t="s">
        <v>611</v>
      </c>
      <c r="AC95" s="6">
        <v>149</v>
      </c>
      <c r="AE95" s="6">
        <v>39.950000000000003</v>
      </c>
      <c r="AF95" s="6" t="s">
        <v>40</v>
      </c>
      <c r="AH95" s="6" t="s">
        <v>40</v>
      </c>
      <c r="AI95" s="6" t="str">
        <f>HYPERLINK("https://doi.org/10.1515/9781547401024")</f>
        <v>https://doi.org/10.1515/9781547401024</v>
      </c>
      <c r="AK95" s="6" t="s">
        <v>48</v>
      </c>
    </row>
    <row r="96" spans="1:37" s="6" customFormat="1" x14ac:dyDescent="0.3">
      <c r="A96" s="6">
        <v>590401</v>
      </c>
      <c r="B96" s="7">
        <v>9783110713633</v>
      </c>
      <c r="C96" s="7">
        <v>9783110713169</v>
      </c>
      <c r="D96" s="7"/>
      <c r="F96" s="6" t="s">
        <v>612</v>
      </c>
      <c r="G96" s="6" t="s">
        <v>613</v>
      </c>
      <c r="I96" s="6" t="s">
        <v>614</v>
      </c>
      <c r="J96" s="6">
        <v>1</v>
      </c>
      <c r="K96" s="6" t="s">
        <v>472</v>
      </c>
      <c r="L96" s="9" t="s">
        <v>400</v>
      </c>
      <c r="M96" s="6" t="s">
        <v>82</v>
      </c>
      <c r="N96" s="8">
        <v>44580</v>
      </c>
      <c r="O96" s="6">
        <v>2022</v>
      </c>
      <c r="P96" s="6">
        <v>232</v>
      </c>
      <c r="Q96" s="6">
        <v>17</v>
      </c>
      <c r="S96" s="6">
        <v>2417</v>
      </c>
      <c r="T96" s="6" t="s">
        <v>41</v>
      </c>
      <c r="U96" s="6" t="s">
        <v>53</v>
      </c>
      <c r="V96" s="6" t="s">
        <v>53</v>
      </c>
      <c r="W96" s="6" t="s">
        <v>110</v>
      </c>
      <c r="Y96" s="6" t="s">
        <v>615</v>
      </c>
      <c r="AB96" s="6" t="s">
        <v>616</v>
      </c>
      <c r="AC96" s="6">
        <v>139</v>
      </c>
      <c r="AD96" s="6">
        <v>123.95</v>
      </c>
      <c r="AF96" s="6" t="s">
        <v>40</v>
      </c>
      <c r="AG96" s="6" t="s">
        <v>40</v>
      </c>
      <c r="AI96" s="6" t="str">
        <f>HYPERLINK("https://doi.org/10.1515/9783110713633")</f>
        <v>https://doi.org/10.1515/9783110713633</v>
      </c>
      <c r="AK96" s="6" t="s">
        <v>48</v>
      </c>
    </row>
    <row r="97" spans="1:37" s="6" customFormat="1" x14ac:dyDescent="0.3">
      <c r="A97" s="6">
        <v>563563</v>
      </c>
      <c r="B97" s="7">
        <v>9780674239364</v>
      </c>
      <c r="C97" s="7"/>
      <c r="D97" s="7"/>
      <c r="F97" s="6" t="s">
        <v>617</v>
      </c>
      <c r="G97" s="6" t="s">
        <v>618</v>
      </c>
      <c r="H97" s="6" t="s">
        <v>619</v>
      </c>
      <c r="J97" s="6">
        <v>1</v>
      </c>
      <c r="M97" s="6" t="s">
        <v>361</v>
      </c>
      <c r="N97" s="8">
        <v>43586</v>
      </c>
      <c r="O97" s="6">
        <v>2020</v>
      </c>
      <c r="P97" s="6">
        <v>416</v>
      </c>
      <c r="R97" s="6">
        <v>10</v>
      </c>
      <c r="T97" s="6" t="s">
        <v>41</v>
      </c>
      <c r="U97" s="6" t="s">
        <v>42</v>
      </c>
      <c r="V97" s="6" t="s">
        <v>42</v>
      </c>
      <c r="W97" s="6" t="s">
        <v>620</v>
      </c>
      <c r="Y97" s="6" t="s">
        <v>621</v>
      </c>
      <c r="Z97" s="6" t="s">
        <v>622</v>
      </c>
      <c r="AA97" s="6" t="s">
        <v>623</v>
      </c>
      <c r="AB97" s="6" t="s">
        <v>624</v>
      </c>
      <c r="AC97" s="6">
        <v>18.95</v>
      </c>
      <c r="AF97" s="6" t="s">
        <v>40</v>
      </c>
      <c r="AI97" s="6" t="str">
        <f>HYPERLINK("https://doi.org/10.4159/9780674239364")</f>
        <v>https://doi.org/10.4159/9780674239364</v>
      </c>
      <c r="AK97" s="6" t="s">
        <v>48</v>
      </c>
    </row>
    <row r="98" spans="1:37" s="6" customFormat="1" x14ac:dyDescent="0.3">
      <c r="A98" s="6">
        <v>540928</v>
      </c>
      <c r="B98" s="7">
        <v>9783110616484</v>
      </c>
      <c r="C98" s="7"/>
      <c r="D98" s="7">
        <v>9783110615494</v>
      </c>
      <c r="E98" s="6" t="s">
        <v>88</v>
      </c>
      <c r="F98" s="6" t="s">
        <v>625</v>
      </c>
      <c r="G98" s="6" t="s">
        <v>626</v>
      </c>
      <c r="H98" s="6" t="s">
        <v>627</v>
      </c>
      <c r="J98" s="6">
        <v>1</v>
      </c>
      <c r="K98" s="6" t="s">
        <v>92</v>
      </c>
      <c r="M98" s="6" t="s">
        <v>93</v>
      </c>
      <c r="N98" s="8">
        <v>43620</v>
      </c>
      <c r="O98" s="6">
        <v>2019</v>
      </c>
      <c r="P98" s="6">
        <v>396</v>
      </c>
      <c r="Q98" s="6">
        <v>154</v>
      </c>
      <c r="S98" s="6">
        <v>2417</v>
      </c>
      <c r="T98" s="6" t="s">
        <v>41</v>
      </c>
      <c r="U98" s="6" t="s">
        <v>139</v>
      </c>
      <c r="V98" s="6" t="s">
        <v>139</v>
      </c>
      <c r="W98" s="6" t="s">
        <v>331</v>
      </c>
      <c r="X98" s="6" t="s">
        <v>95</v>
      </c>
      <c r="Y98" s="6" t="s">
        <v>628</v>
      </c>
      <c r="AB98" s="6" t="s">
        <v>629</v>
      </c>
      <c r="AC98" s="6">
        <v>249</v>
      </c>
      <c r="AE98" s="6">
        <v>49.95</v>
      </c>
      <c r="AF98" s="6" t="s">
        <v>40</v>
      </c>
      <c r="AH98" s="6" t="s">
        <v>40</v>
      </c>
      <c r="AI98" s="6" t="str">
        <f>HYPERLINK("https://doi.org/10.1515/9783110616484")</f>
        <v>https://doi.org/10.1515/9783110616484</v>
      </c>
      <c r="AK98" s="6" t="s">
        <v>48</v>
      </c>
    </row>
    <row r="99" spans="1:37" s="6" customFormat="1" x14ac:dyDescent="0.3">
      <c r="A99" s="6">
        <v>626631</v>
      </c>
      <c r="B99" s="7">
        <v>9783110788105</v>
      </c>
      <c r="C99" s="7">
        <v>9783110787993</v>
      </c>
      <c r="D99" s="7"/>
      <c r="F99" s="6" t="s">
        <v>630</v>
      </c>
      <c r="H99" s="6" t="s">
        <v>631</v>
      </c>
      <c r="J99" s="6">
        <v>1</v>
      </c>
      <c r="M99" s="6" t="s">
        <v>82</v>
      </c>
      <c r="N99" s="8">
        <v>44781</v>
      </c>
      <c r="O99" s="6">
        <v>2022</v>
      </c>
      <c r="P99" s="6">
        <v>486</v>
      </c>
      <c r="S99" s="6">
        <v>2417</v>
      </c>
      <c r="T99" s="6" t="s">
        <v>41</v>
      </c>
      <c r="U99" s="6" t="s">
        <v>376</v>
      </c>
      <c r="V99" s="6" t="s">
        <v>376</v>
      </c>
      <c r="W99" s="6" t="s">
        <v>632</v>
      </c>
      <c r="Y99" s="6" t="s">
        <v>633</v>
      </c>
      <c r="AB99" s="6" t="s">
        <v>634</v>
      </c>
      <c r="AC99" s="6">
        <v>139</v>
      </c>
      <c r="AD99" s="6">
        <v>179.95</v>
      </c>
      <c r="AF99" s="6" t="s">
        <v>40</v>
      </c>
      <c r="AG99" s="6" t="s">
        <v>40</v>
      </c>
      <c r="AI99" s="6" t="str">
        <f>HYPERLINK("https://doi.org/10.1515/9783110788105")</f>
        <v>https://doi.org/10.1515/9783110788105</v>
      </c>
      <c r="AK99" s="6" t="s">
        <v>48</v>
      </c>
    </row>
    <row r="100" spans="1:37" s="6" customFormat="1" x14ac:dyDescent="0.3">
      <c r="A100" s="6">
        <v>514786</v>
      </c>
      <c r="B100" s="7">
        <v>9780674053885</v>
      </c>
      <c r="C100" s="7"/>
      <c r="D100" s="7"/>
      <c r="F100" s="6" t="s">
        <v>635</v>
      </c>
      <c r="H100" s="6" t="s">
        <v>636</v>
      </c>
      <c r="J100" s="6">
        <v>1</v>
      </c>
      <c r="M100" s="6" t="s">
        <v>361</v>
      </c>
      <c r="N100" s="8">
        <v>39933</v>
      </c>
      <c r="O100" s="6">
        <v>2009</v>
      </c>
      <c r="P100" s="6">
        <v>272</v>
      </c>
      <c r="R100" s="6">
        <v>10</v>
      </c>
      <c r="T100" s="6" t="s">
        <v>41</v>
      </c>
      <c r="U100" s="6" t="s">
        <v>42</v>
      </c>
      <c r="V100" s="6" t="s">
        <v>42</v>
      </c>
      <c r="W100" s="6" t="s">
        <v>637</v>
      </c>
      <c r="Y100" s="6" t="s">
        <v>638</v>
      </c>
      <c r="Z100" s="6" t="s">
        <v>639</v>
      </c>
      <c r="AA100" s="6" t="s">
        <v>640</v>
      </c>
      <c r="AC100" s="6">
        <v>76</v>
      </c>
      <c r="AF100" s="6" t="s">
        <v>40</v>
      </c>
      <c r="AI100" s="6" t="str">
        <f>HYPERLINK("https://doi.org/10.4159/9780674053885")</f>
        <v>https://doi.org/10.4159/9780674053885</v>
      </c>
      <c r="AK100" s="6" t="s">
        <v>48</v>
      </c>
    </row>
    <row r="101" spans="1:37" s="6" customFormat="1" x14ac:dyDescent="0.3">
      <c r="A101" s="6">
        <v>591865</v>
      </c>
      <c r="B101" s="7">
        <v>9783110717853</v>
      </c>
      <c r="C101" s="7"/>
      <c r="D101" s="7">
        <v>9783110717792</v>
      </c>
      <c r="E101" s="6" t="s">
        <v>88</v>
      </c>
      <c r="F101" s="6" t="s">
        <v>641</v>
      </c>
      <c r="G101" s="6" t="s">
        <v>642</v>
      </c>
      <c r="H101" s="6" t="s">
        <v>643</v>
      </c>
      <c r="J101" s="6">
        <v>1</v>
      </c>
      <c r="K101" s="6" t="s">
        <v>92</v>
      </c>
      <c r="M101" s="6" t="s">
        <v>82</v>
      </c>
      <c r="N101" s="8">
        <v>44480</v>
      </c>
      <c r="O101" s="6">
        <v>2021</v>
      </c>
      <c r="P101" s="6">
        <v>490</v>
      </c>
      <c r="Q101" s="6">
        <v>6</v>
      </c>
      <c r="S101" s="6">
        <v>2417</v>
      </c>
      <c r="T101" s="6" t="s">
        <v>41</v>
      </c>
      <c r="U101" s="6" t="s">
        <v>53</v>
      </c>
      <c r="V101" s="6" t="s">
        <v>53</v>
      </c>
      <c r="W101" s="6" t="s">
        <v>644</v>
      </c>
      <c r="X101" s="6" t="s">
        <v>95</v>
      </c>
      <c r="Y101" s="6" t="s">
        <v>645</v>
      </c>
      <c r="AB101" s="6" t="s">
        <v>646</v>
      </c>
      <c r="AC101" s="6">
        <v>249</v>
      </c>
      <c r="AE101" s="6">
        <v>94.95</v>
      </c>
      <c r="AF101" s="6" t="s">
        <v>40</v>
      </c>
      <c r="AH101" s="6" t="s">
        <v>40</v>
      </c>
      <c r="AI101" s="6" t="str">
        <f>HYPERLINK("https://doi.org/10.1515/9783110717853")</f>
        <v>https://doi.org/10.1515/9783110717853</v>
      </c>
      <c r="AK101" s="6" t="s">
        <v>48</v>
      </c>
    </row>
    <row r="102" spans="1:37" s="6" customFormat="1" x14ac:dyDescent="0.3">
      <c r="A102" s="6">
        <v>565456</v>
      </c>
      <c r="B102" s="7">
        <v>9783110648195</v>
      </c>
      <c r="C102" s="7">
        <v>9783110647822</v>
      </c>
      <c r="D102" s="7"/>
      <c r="F102" s="6" t="s">
        <v>647</v>
      </c>
      <c r="I102" s="6" t="s">
        <v>648</v>
      </c>
      <c r="J102" s="6">
        <v>1</v>
      </c>
      <c r="K102" s="6" t="s">
        <v>399</v>
      </c>
      <c r="L102" s="9" t="s">
        <v>266</v>
      </c>
      <c r="M102" s="6" t="s">
        <v>82</v>
      </c>
      <c r="N102" s="8">
        <v>44004</v>
      </c>
      <c r="O102" s="6">
        <v>2020</v>
      </c>
      <c r="P102" s="6">
        <v>331</v>
      </c>
      <c r="Q102" s="6">
        <v>101</v>
      </c>
      <c r="S102" s="6">
        <v>1724</v>
      </c>
      <c r="T102" s="6" t="s">
        <v>41</v>
      </c>
      <c r="U102" s="6" t="s">
        <v>53</v>
      </c>
      <c r="V102" s="6" t="s">
        <v>53</v>
      </c>
      <c r="W102" s="6" t="s">
        <v>649</v>
      </c>
      <c r="Y102" s="6" t="s">
        <v>650</v>
      </c>
      <c r="AB102" s="6" t="s">
        <v>651</v>
      </c>
      <c r="AC102" s="6">
        <v>139</v>
      </c>
      <c r="AD102" s="6">
        <v>129.94999999999999</v>
      </c>
      <c r="AF102" s="6" t="s">
        <v>40</v>
      </c>
      <c r="AG102" s="6" t="s">
        <v>40</v>
      </c>
      <c r="AI102" s="6" t="str">
        <f>HYPERLINK("https://doi.org/10.1515/9783110648195")</f>
        <v>https://doi.org/10.1515/9783110648195</v>
      </c>
      <c r="AK102" s="6" t="s">
        <v>48</v>
      </c>
    </row>
    <row r="103" spans="1:37" s="6" customFormat="1" x14ac:dyDescent="0.3">
      <c r="A103" s="6">
        <v>528537</v>
      </c>
      <c r="B103" s="7">
        <v>9781501506673</v>
      </c>
      <c r="C103" s="7"/>
      <c r="D103" s="7">
        <v>9781501515323</v>
      </c>
      <c r="F103" s="6" t="s">
        <v>652</v>
      </c>
      <c r="H103" s="6" t="s">
        <v>653</v>
      </c>
      <c r="J103" s="6">
        <v>1</v>
      </c>
      <c r="M103" s="6" t="s">
        <v>252</v>
      </c>
      <c r="N103" s="8">
        <v>42814</v>
      </c>
      <c r="O103" s="6">
        <v>2017</v>
      </c>
      <c r="P103" s="6">
        <v>203</v>
      </c>
      <c r="S103" s="6">
        <v>2320</v>
      </c>
      <c r="T103" s="6" t="s">
        <v>41</v>
      </c>
      <c r="U103" s="6" t="s">
        <v>654</v>
      </c>
      <c r="V103" s="6" t="s">
        <v>654</v>
      </c>
      <c r="W103" s="6" t="s">
        <v>655</v>
      </c>
      <c r="Y103" s="6" t="s">
        <v>656</v>
      </c>
      <c r="Z103" s="6" t="s">
        <v>657</v>
      </c>
      <c r="AB103" s="6" t="s">
        <v>658</v>
      </c>
      <c r="AC103" s="6">
        <v>149</v>
      </c>
      <c r="AE103" s="6">
        <v>54.95</v>
      </c>
      <c r="AF103" s="6" t="s">
        <v>40</v>
      </c>
      <c r="AH103" s="6" t="s">
        <v>40</v>
      </c>
      <c r="AI103" s="6" t="str">
        <f>HYPERLINK("https://doi.org/10.1515/9781501506673")</f>
        <v>https://doi.org/10.1515/9781501506673</v>
      </c>
      <c r="AK103" s="6" t="s">
        <v>48</v>
      </c>
    </row>
    <row r="104" spans="1:37" s="6" customFormat="1" x14ac:dyDescent="0.3">
      <c r="A104" s="6">
        <v>542995</v>
      </c>
      <c r="B104" s="7">
        <v>9781547401185</v>
      </c>
      <c r="C104" s="7"/>
      <c r="D104" s="7">
        <v>9781547417285</v>
      </c>
      <c r="F104" s="6" t="s">
        <v>659</v>
      </c>
      <c r="G104" s="6" t="s">
        <v>660</v>
      </c>
      <c r="H104" s="6" t="s">
        <v>661</v>
      </c>
      <c r="J104" s="6">
        <v>1</v>
      </c>
      <c r="M104" s="6" t="s">
        <v>252</v>
      </c>
      <c r="N104" s="8">
        <v>43437</v>
      </c>
      <c r="O104" s="6">
        <v>2019</v>
      </c>
      <c r="P104" s="6">
        <v>142</v>
      </c>
      <c r="Q104" s="6">
        <v>20</v>
      </c>
      <c r="S104" s="6">
        <v>2320</v>
      </c>
      <c r="T104" s="6" t="s">
        <v>41</v>
      </c>
      <c r="U104" s="6" t="s">
        <v>662</v>
      </c>
      <c r="V104" s="6" t="s">
        <v>662</v>
      </c>
      <c r="W104" s="6" t="s">
        <v>663</v>
      </c>
      <c r="Y104" s="6" t="s">
        <v>664</v>
      </c>
      <c r="AB104" s="6" t="s">
        <v>665</v>
      </c>
      <c r="AC104" s="6">
        <v>149</v>
      </c>
      <c r="AE104" s="6">
        <v>39.950000000000003</v>
      </c>
      <c r="AF104" s="6" t="s">
        <v>40</v>
      </c>
      <c r="AH104" s="6" t="s">
        <v>40</v>
      </c>
      <c r="AI104" s="6" t="str">
        <f>HYPERLINK("https://doi.org/10.1515/9781547401185")</f>
        <v>https://doi.org/10.1515/9781547401185</v>
      </c>
      <c r="AK104" s="6" t="s">
        <v>48</v>
      </c>
    </row>
    <row r="105" spans="1:37" s="6" customFormat="1" x14ac:dyDescent="0.3">
      <c r="A105" s="6">
        <v>569742</v>
      </c>
      <c r="B105" s="7">
        <v>9783110676112</v>
      </c>
      <c r="C105" s="7">
        <v>9783110676068</v>
      </c>
      <c r="D105" s="7"/>
      <c r="F105" s="6" t="s">
        <v>666</v>
      </c>
      <c r="G105" s="6" t="s">
        <v>667</v>
      </c>
      <c r="I105" s="6" t="s">
        <v>668</v>
      </c>
      <c r="J105" s="6">
        <v>1</v>
      </c>
      <c r="K105" s="6" t="s">
        <v>399</v>
      </c>
      <c r="L105" s="9" t="s">
        <v>528</v>
      </c>
      <c r="M105" s="6" t="s">
        <v>82</v>
      </c>
      <c r="N105" s="8">
        <v>44235</v>
      </c>
      <c r="O105" s="6">
        <v>2021</v>
      </c>
      <c r="P105" s="6">
        <v>154</v>
      </c>
      <c r="Q105" s="6">
        <v>25</v>
      </c>
      <c r="S105" s="6">
        <v>2417</v>
      </c>
      <c r="T105" s="6" t="s">
        <v>41</v>
      </c>
      <c r="U105" s="6" t="s">
        <v>53</v>
      </c>
      <c r="V105" s="6" t="s">
        <v>53</v>
      </c>
      <c r="W105" s="6" t="s">
        <v>669</v>
      </c>
      <c r="Y105" s="6" t="s">
        <v>670</v>
      </c>
      <c r="AB105" s="6" t="s">
        <v>671</v>
      </c>
      <c r="AC105" s="6">
        <v>139</v>
      </c>
      <c r="AD105" s="6">
        <v>129.94999999999999</v>
      </c>
      <c r="AF105" s="6" t="s">
        <v>40</v>
      </c>
      <c r="AG105" s="6" t="s">
        <v>40</v>
      </c>
      <c r="AI105" s="6" t="str">
        <f>HYPERLINK("https://doi.org/10.1515/9783110676112")</f>
        <v>https://doi.org/10.1515/9783110676112</v>
      </c>
      <c r="AK105" s="6" t="s">
        <v>48</v>
      </c>
    </row>
    <row r="106" spans="1:37" s="6" customFormat="1" x14ac:dyDescent="0.3">
      <c r="A106" s="6">
        <v>320099</v>
      </c>
      <c r="B106" s="7">
        <v>9783110344462</v>
      </c>
      <c r="C106" s="7"/>
      <c r="D106" s="7">
        <v>9783110344172</v>
      </c>
      <c r="F106" s="6" t="s">
        <v>672</v>
      </c>
      <c r="G106" s="6" t="s">
        <v>673</v>
      </c>
      <c r="I106" s="6" t="s">
        <v>674</v>
      </c>
      <c r="J106" s="6">
        <v>1</v>
      </c>
      <c r="M106" s="6" t="s">
        <v>93</v>
      </c>
      <c r="N106" s="8">
        <v>41953</v>
      </c>
      <c r="O106" s="6">
        <v>2014</v>
      </c>
      <c r="P106" s="6">
        <v>130</v>
      </c>
      <c r="Q106" s="6">
        <v>41</v>
      </c>
      <c r="R106" s="6">
        <v>10</v>
      </c>
      <c r="S106" s="6">
        <v>2417</v>
      </c>
      <c r="T106" s="6" t="s">
        <v>41</v>
      </c>
      <c r="U106" s="6" t="s">
        <v>243</v>
      </c>
      <c r="V106" s="6" t="s">
        <v>243</v>
      </c>
      <c r="W106" s="6" t="s">
        <v>675</v>
      </c>
      <c r="Y106" s="6" t="s">
        <v>676</v>
      </c>
      <c r="AB106" s="6" t="s">
        <v>677</v>
      </c>
      <c r="AC106" s="6">
        <v>139</v>
      </c>
      <c r="AE106" s="6">
        <v>94.95</v>
      </c>
      <c r="AF106" s="6" t="s">
        <v>40</v>
      </c>
      <c r="AH106" s="6" t="s">
        <v>40</v>
      </c>
      <c r="AI106" s="6" t="str">
        <f>HYPERLINK("https://doi.org/10.1515/9783110344462")</f>
        <v>https://doi.org/10.1515/9783110344462</v>
      </c>
      <c r="AK106" s="6" t="s">
        <v>48</v>
      </c>
    </row>
    <row r="107" spans="1:37" s="6" customFormat="1" x14ac:dyDescent="0.3">
      <c r="A107" s="6">
        <v>528193</v>
      </c>
      <c r="B107" s="7">
        <v>9781501506505</v>
      </c>
      <c r="C107" s="7"/>
      <c r="D107" s="7">
        <v>9781501515231</v>
      </c>
      <c r="F107" s="6" t="s">
        <v>678</v>
      </c>
      <c r="H107" s="6" t="s">
        <v>679</v>
      </c>
      <c r="J107" s="6">
        <v>1</v>
      </c>
      <c r="M107" s="6" t="s">
        <v>252</v>
      </c>
      <c r="N107" s="8">
        <v>43451</v>
      </c>
      <c r="O107" s="6">
        <v>2019</v>
      </c>
      <c r="P107" s="6">
        <v>184</v>
      </c>
      <c r="Q107" s="6">
        <v>20</v>
      </c>
      <c r="S107" s="6">
        <v>2320</v>
      </c>
      <c r="T107" s="6" t="s">
        <v>41</v>
      </c>
      <c r="U107" s="6" t="s">
        <v>260</v>
      </c>
      <c r="V107" s="6" t="s">
        <v>260</v>
      </c>
      <c r="W107" s="6" t="s">
        <v>680</v>
      </c>
      <c r="Y107" s="6" t="s">
        <v>681</v>
      </c>
      <c r="Z107" s="6" t="s">
        <v>682</v>
      </c>
      <c r="AB107" s="6" t="s">
        <v>683</v>
      </c>
      <c r="AC107" s="6">
        <v>149</v>
      </c>
      <c r="AE107" s="6">
        <v>29.95</v>
      </c>
      <c r="AF107" s="6" t="s">
        <v>40</v>
      </c>
      <c r="AH107" s="6" t="s">
        <v>40</v>
      </c>
      <c r="AI107" s="6" t="str">
        <f>HYPERLINK("https://doi.org/10.1515/9781501506505")</f>
        <v>https://doi.org/10.1515/9781501506505</v>
      </c>
      <c r="AK107" s="6" t="s">
        <v>48</v>
      </c>
    </row>
    <row r="108" spans="1:37" s="6" customFormat="1" x14ac:dyDescent="0.3">
      <c r="A108" s="6">
        <v>530014</v>
      </c>
      <c r="B108" s="7">
        <v>9781501507243</v>
      </c>
      <c r="C108" s="7"/>
      <c r="D108" s="7">
        <v>9781501515729</v>
      </c>
      <c r="F108" s="6" t="s">
        <v>684</v>
      </c>
      <c r="G108" s="6" t="s">
        <v>685</v>
      </c>
      <c r="H108" s="6" t="s">
        <v>686</v>
      </c>
      <c r="J108" s="6">
        <v>1</v>
      </c>
      <c r="M108" s="6" t="s">
        <v>252</v>
      </c>
      <c r="N108" s="8">
        <v>43109</v>
      </c>
      <c r="O108" s="6">
        <v>2018</v>
      </c>
      <c r="P108" s="6">
        <v>223</v>
      </c>
      <c r="Q108" s="6">
        <v>39</v>
      </c>
      <c r="S108" s="6">
        <v>2417</v>
      </c>
      <c r="T108" s="6" t="s">
        <v>41</v>
      </c>
      <c r="U108" s="6" t="s">
        <v>238</v>
      </c>
      <c r="V108" s="6" t="s">
        <v>238</v>
      </c>
      <c r="W108" s="6" t="s">
        <v>687</v>
      </c>
      <c r="Y108" s="6" t="s">
        <v>688</v>
      </c>
      <c r="Z108" s="6" t="s">
        <v>689</v>
      </c>
      <c r="AB108" s="6" t="s">
        <v>690</v>
      </c>
      <c r="AC108" s="6">
        <v>149</v>
      </c>
      <c r="AE108" s="6">
        <v>64.95</v>
      </c>
      <c r="AF108" s="6" t="s">
        <v>40</v>
      </c>
      <c r="AH108" s="6" t="s">
        <v>40</v>
      </c>
      <c r="AI108" s="6" t="str">
        <f>HYPERLINK("https://doi.org/10.1515/9781501507243")</f>
        <v>https://doi.org/10.1515/9781501507243</v>
      </c>
      <c r="AK108" s="6" t="s">
        <v>48</v>
      </c>
    </row>
    <row r="109" spans="1:37" s="6" customFormat="1" x14ac:dyDescent="0.3">
      <c r="A109" s="6">
        <v>534709</v>
      </c>
      <c r="B109" s="7">
        <v>9783110573091</v>
      </c>
      <c r="C109" s="7"/>
      <c r="D109" s="7">
        <v>9783110573084</v>
      </c>
      <c r="E109" s="6" t="s">
        <v>88</v>
      </c>
      <c r="F109" s="6" t="s">
        <v>691</v>
      </c>
      <c r="I109" s="6" t="s">
        <v>692</v>
      </c>
      <c r="J109" s="6">
        <v>1</v>
      </c>
      <c r="K109" s="6" t="s">
        <v>92</v>
      </c>
      <c r="M109" s="6" t="s">
        <v>82</v>
      </c>
      <c r="N109" s="8">
        <v>43304</v>
      </c>
      <c r="O109" s="6">
        <v>2018</v>
      </c>
      <c r="P109" s="6">
        <v>174</v>
      </c>
      <c r="Q109" s="6">
        <v>48</v>
      </c>
      <c r="S109" s="6">
        <v>2417</v>
      </c>
      <c r="T109" s="6" t="s">
        <v>41</v>
      </c>
      <c r="U109" s="6" t="s">
        <v>662</v>
      </c>
      <c r="V109" s="6" t="s">
        <v>662</v>
      </c>
      <c r="W109" s="6" t="s">
        <v>693</v>
      </c>
      <c r="X109" s="6" t="s">
        <v>95</v>
      </c>
      <c r="Y109" s="6" t="s">
        <v>694</v>
      </c>
      <c r="AB109" s="6" t="s">
        <v>695</v>
      </c>
      <c r="AC109" s="6">
        <v>249</v>
      </c>
      <c r="AE109" s="6">
        <v>69.95</v>
      </c>
      <c r="AF109" s="6" t="s">
        <v>40</v>
      </c>
      <c r="AH109" s="6" t="s">
        <v>40</v>
      </c>
      <c r="AI109" s="6" t="str">
        <f>HYPERLINK("https://doi.org/10.1515/9783110573091")</f>
        <v>https://doi.org/10.1515/9783110573091</v>
      </c>
      <c r="AK109" s="6" t="s">
        <v>48</v>
      </c>
    </row>
    <row r="110" spans="1:37" s="6" customFormat="1" x14ac:dyDescent="0.3">
      <c r="A110" s="6">
        <v>516784</v>
      </c>
      <c r="B110" s="7">
        <v>9781400874293</v>
      </c>
      <c r="C110" s="7"/>
      <c r="D110" s="7"/>
      <c r="F110" s="6" t="s">
        <v>696</v>
      </c>
      <c r="G110" s="6" t="s">
        <v>697</v>
      </c>
      <c r="H110" s="6" t="s">
        <v>698</v>
      </c>
      <c r="J110" s="6">
        <v>1</v>
      </c>
      <c r="K110" s="6" t="s">
        <v>699</v>
      </c>
      <c r="M110" s="6" t="s">
        <v>74</v>
      </c>
      <c r="N110" s="8">
        <v>42297</v>
      </c>
      <c r="O110" s="6">
        <v>2015</v>
      </c>
      <c r="P110" s="6">
        <v>488</v>
      </c>
      <c r="R110" s="6">
        <v>10</v>
      </c>
      <c r="T110" s="6" t="s">
        <v>41</v>
      </c>
      <c r="U110" s="6" t="s">
        <v>700</v>
      </c>
      <c r="V110" s="6" t="s">
        <v>700</v>
      </c>
      <c r="W110" s="6" t="s">
        <v>701</v>
      </c>
      <c r="Y110" s="6" t="s">
        <v>702</v>
      </c>
      <c r="AA110" s="6" t="s">
        <v>703</v>
      </c>
      <c r="AB110" s="6" t="s">
        <v>704</v>
      </c>
      <c r="AC110" s="6">
        <v>107</v>
      </c>
      <c r="AF110" s="6" t="s">
        <v>40</v>
      </c>
      <c r="AI110" s="6" t="str">
        <f>HYPERLINK("https://doi.org/10.1515/9781400874293")</f>
        <v>https://doi.org/10.1515/9781400874293</v>
      </c>
      <c r="AK110" s="6" t="s">
        <v>48</v>
      </c>
    </row>
    <row r="111" spans="1:37" s="6" customFormat="1" x14ac:dyDescent="0.3">
      <c r="A111" s="6">
        <v>597920</v>
      </c>
      <c r="B111" s="7">
        <v>9783110734652</v>
      </c>
      <c r="C111" s="7">
        <v>9783110738827</v>
      </c>
      <c r="D111" s="7"/>
      <c r="F111" s="6" t="s">
        <v>705</v>
      </c>
      <c r="I111" s="6" t="s">
        <v>706</v>
      </c>
      <c r="J111" s="6">
        <v>1</v>
      </c>
      <c r="K111" s="6" t="s">
        <v>170</v>
      </c>
      <c r="L111" s="9" t="s">
        <v>494</v>
      </c>
      <c r="M111" s="6" t="s">
        <v>82</v>
      </c>
      <c r="N111" s="8">
        <v>44655</v>
      </c>
      <c r="O111" s="6">
        <v>2022</v>
      </c>
      <c r="P111" s="6">
        <v>225</v>
      </c>
      <c r="Q111" s="6">
        <v>20</v>
      </c>
      <c r="S111" s="6">
        <v>1724</v>
      </c>
      <c r="T111" s="6" t="s">
        <v>41</v>
      </c>
      <c r="U111" s="6" t="s">
        <v>53</v>
      </c>
      <c r="V111" s="6" t="s">
        <v>53</v>
      </c>
      <c r="W111" s="6" t="s">
        <v>707</v>
      </c>
      <c r="Y111" s="6" t="s">
        <v>708</v>
      </c>
      <c r="AB111" s="6" t="s">
        <v>709</v>
      </c>
      <c r="AC111" s="6">
        <v>139</v>
      </c>
      <c r="AD111" s="6">
        <v>139.94999999999999</v>
      </c>
      <c r="AF111" s="6" t="s">
        <v>40</v>
      </c>
      <c r="AG111" s="6" t="s">
        <v>40</v>
      </c>
      <c r="AI111" s="6" t="str">
        <f>HYPERLINK("https://doi.org/10.1515/9783110734652")</f>
        <v>https://doi.org/10.1515/9783110734652</v>
      </c>
      <c r="AK111" s="6" t="s">
        <v>48</v>
      </c>
    </row>
    <row r="112" spans="1:37" s="6" customFormat="1" x14ac:dyDescent="0.3">
      <c r="A112" s="6">
        <v>537838</v>
      </c>
      <c r="B112" s="7">
        <v>9783110599374</v>
      </c>
      <c r="C112" s="7">
        <v>9783110596069</v>
      </c>
      <c r="D112" s="7">
        <v>9783110756289</v>
      </c>
      <c r="F112" s="6" t="s">
        <v>710</v>
      </c>
      <c r="I112" s="6" t="s">
        <v>711</v>
      </c>
      <c r="J112" s="6">
        <v>1</v>
      </c>
      <c r="K112" s="6" t="s">
        <v>712</v>
      </c>
      <c r="L112" s="9" t="s">
        <v>713</v>
      </c>
      <c r="M112" s="6" t="s">
        <v>82</v>
      </c>
      <c r="N112" s="8">
        <v>43682</v>
      </c>
      <c r="O112" s="6">
        <v>2019</v>
      </c>
      <c r="P112" s="6">
        <v>154</v>
      </c>
      <c r="Q112" s="6">
        <v>45</v>
      </c>
      <c r="S112" s="6">
        <v>2417</v>
      </c>
      <c r="T112" s="6" t="s">
        <v>41</v>
      </c>
      <c r="U112" s="6" t="s">
        <v>445</v>
      </c>
      <c r="V112" s="6" t="s">
        <v>445</v>
      </c>
      <c r="W112" s="6" t="s">
        <v>714</v>
      </c>
      <c r="Y112" s="6" t="s">
        <v>715</v>
      </c>
      <c r="AA112" s="6" t="s">
        <v>716</v>
      </c>
      <c r="AB112" s="6" t="s">
        <v>717</v>
      </c>
      <c r="AC112" s="6">
        <v>139</v>
      </c>
      <c r="AD112" s="6">
        <v>104.95</v>
      </c>
      <c r="AE112" s="6">
        <v>24.95</v>
      </c>
      <c r="AF112" s="6" t="s">
        <v>40</v>
      </c>
      <c r="AG112" s="6" t="s">
        <v>40</v>
      </c>
      <c r="AH112" s="6" t="s">
        <v>40</v>
      </c>
      <c r="AI112" s="6" t="str">
        <f>HYPERLINK("https://doi.org/10.1515/9783110599374")</f>
        <v>https://doi.org/10.1515/9783110599374</v>
      </c>
      <c r="AK112" s="6" t="s">
        <v>48</v>
      </c>
    </row>
    <row r="113" spans="1:37" s="6" customFormat="1" x14ac:dyDescent="0.3">
      <c r="A113" s="6">
        <v>576567</v>
      </c>
      <c r="B113" s="7">
        <v>9783110697216</v>
      </c>
      <c r="C113" s="7">
        <v>9783110697094</v>
      </c>
      <c r="D113" s="7"/>
      <c r="F113" s="6" t="s">
        <v>718</v>
      </c>
      <c r="I113" s="6" t="s">
        <v>719</v>
      </c>
      <c r="J113" s="6">
        <v>1</v>
      </c>
      <c r="K113" s="6" t="s">
        <v>170</v>
      </c>
      <c r="L113" s="9" t="s">
        <v>720</v>
      </c>
      <c r="M113" s="6" t="s">
        <v>82</v>
      </c>
      <c r="N113" s="8">
        <v>44719</v>
      </c>
      <c r="O113" s="6">
        <v>2022</v>
      </c>
      <c r="P113" s="6">
        <v>156</v>
      </c>
      <c r="Q113" s="6">
        <v>75</v>
      </c>
      <c r="S113" s="6">
        <v>2417</v>
      </c>
      <c r="T113" s="6" t="s">
        <v>41</v>
      </c>
      <c r="U113" s="6" t="s">
        <v>53</v>
      </c>
      <c r="V113" s="6" t="s">
        <v>53</v>
      </c>
      <c r="W113" s="6" t="s">
        <v>721</v>
      </c>
      <c r="Y113" s="6" t="s">
        <v>722</v>
      </c>
      <c r="AB113" s="6" t="s">
        <v>723</v>
      </c>
      <c r="AC113" s="6">
        <v>139</v>
      </c>
      <c r="AD113" s="6">
        <v>129.94999999999999</v>
      </c>
      <c r="AF113" s="6" t="s">
        <v>40</v>
      </c>
      <c r="AG113" s="6" t="s">
        <v>40</v>
      </c>
      <c r="AI113" s="6" t="str">
        <f>HYPERLINK("https://doi.org/10.1515/9783110697216")</f>
        <v>https://doi.org/10.1515/9783110697216</v>
      </c>
      <c r="AK113" s="6" t="s">
        <v>48</v>
      </c>
    </row>
    <row r="114" spans="1:37" s="6" customFormat="1" x14ac:dyDescent="0.3">
      <c r="A114" s="6">
        <v>594820</v>
      </c>
      <c r="B114" s="7">
        <v>9780674044845</v>
      </c>
      <c r="C114" s="7"/>
      <c r="D114" s="7"/>
      <c r="F114" s="6" t="s">
        <v>724</v>
      </c>
      <c r="H114" s="6" t="s">
        <v>725</v>
      </c>
      <c r="J114" s="6">
        <v>1</v>
      </c>
      <c r="M114" s="6" t="s">
        <v>361</v>
      </c>
      <c r="N114" s="8">
        <v>38264</v>
      </c>
      <c r="O114" s="6">
        <v>2004</v>
      </c>
      <c r="P114" s="6">
        <v>208</v>
      </c>
      <c r="R114" s="6">
        <v>10</v>
      </c>
      <c r="T114" s="6" t="s">
        <v>41</v>
      </c>
      <c r="U114" s="6" t="s">
        <v>42</v>
      </c>
      <c r="V114" s="6" t="s">
        <v>42</v>
      </c>
      <c r="W114" s="6" t="s">
        <v>726</v>
      </c>
      <c r="Y114" s="6" t="s">
        <v>727</v>
      </c>
      <c r="Z114" s="6" t="s">
        <v>728</v>
      </c>
      <c r="AA114" s="6" t="s">
        <v>729</v>
      </c>
      <c r="AC114" s="6">
        <v>46</v>
      </c>
      <c r="AF114" s="6" t="s">
        <v>40</v>
      </c>
      <c r="AI114" s="6" t="str">
        <f>HYPERLINK("https://doi.org/10.4159/9780674044845")</f>
        <v>https://doi.org/10.4159/9780674044845</v>
      </c>
      <c r="AK114" s="6" t="s">
        <v>48</v>
      </c>
    </row>
    <row r="115" spans="1:37" s="6" customFormat="1" x14ac:dyDescent="0.3">
      <c r="A115" s="6">
        <v>580823</v>
      </c>
      <c r="B115" s="7">
        <v>9783110708127</v>
      </c>
      <c r="C115" s="7">
        <v>9783110708004</v>
      </c>
      <c r="D115" s="7"/>
      <c r="F115" s="6" t="s">
        <v>730</v>
      </c>
      <c r="I115" s="6" t="s">
        <v>731</v>
      </c>
      <c r="J115" s="6">
        <v>1</v>
      </c>
      <c r="K115" s="6" t="s">
        <v>399</v>
      </c>
      <c r="L115" s="9" t="s">
        <v>109</v>
      </c>
      <c r="M115" s="6" t="s">
        <v>82</v>
      </c>
      <c r="N115" s="8">
        <v>44480</v>
      </c>
      <c r="O115" s="6">
        <v>2021</v>
      </c>
      <c r="P115" s="6">
        <v>250</v>
      </c>
      <c r="Q115" s="6">
        <v>23</v>
      </c>
      <c r="S115" s="6">
        <v>1724</v>
      </c>
      <c r="T115" s="6" t="s">
        <v>41</v>
      </c>
      <c r="U115" s="6" t="s">
        <v>732</v>
      </c>
      <c r="V115" s="6" t="s">
        <v>732</v>
      </c>
      <c r="W115" s="6" t="s">
        <v>733</v>
      </c>
      <c r="Y115" s="6" t="s">
        <v>734</v>
      </c>
      <c r="AB115" s="6" t="s">
        <v>735</v>
      </c>
      <c r="AC115" s="6">
        <v>139</v>
      </c>
      <c r="AD115" s="6">
        <v>139.94999999999999</v>
      </c>
      <c r="AF115" s="6" t="s">
        <v>40</v>
      </c>
      <c r="AG115" s="6" t="s">
        <v>40</v>
      </c>
      <c r="AI115" s="6" t="str">
        <f>HYPERLINK("https://doi.org/10.1515/9783110708127")</f>
        <v>https://doi.org/10.1515/9783110708127</v>
      </c>
      <c r="AK115" s="6" t="s">
        <v>48</v>
      </c>
    </row>
    <row r="116" spans="1:37" s="6" customFormat="1" x14ac:dyDescent="0.3">
      <c r="A116" s="6">
        <v>579357</v>
      </c>
      <c r="B116" s="7">
        <v>9783110703399</v>
      </c>
      <c r="C116" s="7"/>
      <c r="D116" s="7">
        <v>9783110703306</v>
      </c>
      <c r="E116" s="6" t="s">
        <v>88</v>
      </c>
      <c r="F116" s="6" t="s">
        <v>736</v>
      </c>
      <c r="G116" s="6" t="s">
        <v>737</v>
      </c>
      <c r="H116" s="6" t="s">
        <v>738</v>
      </c>
      <c r="J116" s="6">
        <v>1</v>
      </c>
      <c r="K116" s="6" t="s">
        <v>92</v>
      </c>
      <c r="M116" s="6" t="s">
        <v>82</v>
      </c>
      <c r="N116" s="8">
        <v>44382</v>
      </c>
      <c r="O116" s="6">
        <v>2021</v>
      </c>
      <c r="P116" s="6">
        <v>342</v>
      </c>
      <c r="Q116" s="6">
        <v>72</v>
      </c>
      <c r="S116" s="6">
        <v>2417</v>
      </c>
      <c r="T116" s="6" t="s">
        <v>41</v>
      </c>
      <c r="U116" s="6" t="s">
        <v>529</v>
      </c>
      <c r="V116" s="6" t="s">
        <v>529</v>
      </c>
      <c r="W116" s="6" t="s">
        <v>739</v>
      </c>
      <c r="X116" s="6" t="s">
        <v>95</v>
      </c>
      <c r="Y116" s="6" t="s">
        <v>740</v>
      </c>
      <c r="AB116" s="6" t="s">
        <v>741</v>
      </c>
      <c r="AC116" s="6">
        <v>249</v>
      </c>
      <c r="AE116" s="6">
        <v>79.95</v>
      </c>
      <c r="AF116" s="6" t="s">
        <v>40</v>
      </c>
      <c r="AH116" s="6" t="s">
        <v>40</v>
      </c>
      <c r="AI116" s="6" t="str">
        <f>HYPERLINK("https://doi.org/10.1515/9783110703399")</f>
        <v>https://doi.org/10.1515/9783110703399</v>
      </c>
      <c r="AK116" s="6" t="s">
        <v>48</v>
      </c>
    </row>
    <row r="117" spans="1:37" s="6" customFormat="1" x14ac:dyDescent="0.3">
      <c r="A117" s="6">
        <v>605703</v>
      </c>
      <c r="B117" s="7">
        <v>9783110760477</v>
      </c>
      <c r="C117" s="7">
        <v>9783110755336</v>
      </c>
      <c r="D117" s="7"/>
      <c r="F117" s="6" t="s">
        <v>742</v>
      </c>
      <c r="G117" s="6" t="s">
        <v>743</v>
      </c>
      <c r="I117" s="6" t="s">
        <v>744</v>
      </c>
      <c r="J117" s="6">
        <v>1</v>
      </c>
      <c r="K117" s="6" t="s">
        <v>203</v>
      </c>
      <c r="L117" s="9" t="s">
        <v>745</v>
      </c>
      <c r="M117" s="6" t="s">
        <v>82</v>
      </c>
      <c r="N117" s="8">
        <v>44613</v>
      </c>
      <c r="O117" s="6">
        <v>2022</v>
      </c>
      <c r="P117" s="6">
        <v>153</v>
      </c>
      <c r="Q117" s="6">
        <v>8</v>
      </c>
      <c r="S117" s="6">
        <v>2417</v>
      </c>
      <c r="T117" s="6" t="s">
        <v>41</v>
      </c>
      <c r="U117" s="6" t="s">
        <v>53</v>
      </c>
      <c r="V117" s="6" t="s">
        <v>53</v>
      </c>
      <c r="W117" s="6" t="s">
        <v>746</v>
      </c>
      <c r="Y117" s="6" t="s">
        <v>747</v>
      </c>
      <c r="AB117" s="6" t="s">
        <v>748</v>
      </c>
      <c r="AC117" s="6">
        <v>139</v>
      </c>
      <c r="AD117" s="6">
        <v>139.94999999999999</v>
      </c>
      <c r="AF117" s="6" t="s">
        <v>40</v>
      </c>
      <c r="AG117" s="6" t="s">
        <v>40</v>
      </c>
      <c r="AI117" s="6" t="str">
        <f>HYPERLINK("https://doi.org/10.1515/9783110760477")</f>
        <v>https://doi.org/10.1515/9783110760477</v>
      </c>
      <c r="AK117" s="6" t="s">
        <v>48</v>
      </c>
    </row>
    <row r="118" spans="1:37" s="6" customFormat="1" x14ac:dyDescent="0.3">
      <c r="A118" s="6">
        <v>590850</v>
      </c>
      <c r="B118" s="7">
        <v>9783110714043</v>
      </c>
      <c r="C118" s="7">
        <v>9783110713794</v>
      </c>
      <c r="D118" s="7"/>
      <c r="F118" s="6" t="s">
        <v>749</v>
      </c>
      <c r="I118" s="6" t="s">
        <v>750</v>
      </c>
      <c r="J118" s="6">
        <v>1</v>
      </c>
      <c r="K118" s="6" t="s">
        <v>108</v>
      </c>
      <c r="L118" s="9" t="s">
        <v>720</v>
      </c>
      <c r="M118" s="6" t="s">
        <v>82</v>
      </c>
      <c r="N118" s="8">
        <v>44522</v>
      </c>
      <c r="O118" s="6">
        <v>2022</v>
      </c>
      <c r="P118" s="6">
        <v>310</v>
      </c>
      <c r="Q118" s="6">
        <v>19</v>
      </c>
      <c r="S118" s="6">
        <v>1724</v>
      </c>
      <c r="T118" s="6" t="s">
        <v>41</v>
      </c>
      <c r="U118" s="6" t="s">
        <v>53</v>
      </c>
      <c r="V118" s="6" t="s">
        <v>53</v>
      </c>
      <c r="W118" s="6" t="s">
        <v>751</v>
      </c>
      <c r="Y118" s="6" t="s">
        <v>752</v>
      </c>
      <c r="AB118" s="6" t="s">
        <v>753</v>
      </c>
      <c r="AC118" s="6">
        <v>139</v>
      </c>
      <c r="AD118" s="6">
        <v>139.94999999999999</v>
      </c>
      <c r="AF118" s="6" t="s">
        <v>40</v>
      </c>
      <c r="AG118" s="6" t="s">
        <v>40</v>
      </c>
      <c r="AI118" s="6" t="str">
        <f>HYPERLINK("https://doi.org/10.1515/9783110714043")</f>
        <v>https://doi.org/10.1515/9783110714043</v>
      </c>
      <c r="AK118" s="6" t="s">
        <v>48</v>
      </c>
    </row>
    <row r="119" spans="1:37" s="6" customFormat="1" x14ac:dyDescent="0.3">
      <c r="A119" s="6">
        <v>615781</v>
      </c>
      <c r="B119" s="7">
        <v>9781400843213</v>
      </c>
      <c r="C119" s="7"/>
      <c r="D119" s="7"/>
      <c r="F119" s="6" t="s">
        <v>754</v>
      </c>
      <c r="G119" s="6" t="s">
        <v>755</v>
      </c>
      <c r="I119" s="6" t="s">
        <v>756</v>
      </c>
      <c r="J119" s="6">
        <v>1</v>
      </c>
      <c r="M119" s="6" t="s">
        <v>74</v>
      </c>
      <c r="N119" s="8">
        <v>44481</v>
      </c>
      <c r="O119" s="6">
        <v>2012</v>
      </c>
      <c r="P119" s="6">
        <v>160</v>
      </c>
      <c r="R119" s="6">
        <v>10</v>
      </c>
      <c r="T119" s="6" t="s">
        <v>41</v>
      </c>
      <c r="U119" s="6" t="s">
        <v>42</v>
      </c>
      <c r="V119" s="6" t="s">
        <v>42</v>
      </c>
      <c r="W119" s="6" t="s">
        <v>757</v>
      </c>
      <c r="Y119" s="6" t="s">
        <v>758</v>
      </c>
      <c r="AA119" s="6" t="s">
        <v>759</v>
      </c>
      <c r="AB119" s="6" t="s">
        <v>760</v>
      </c>
      <c r="AC119" s="6">
        <v>78</v>
      </c>
      <c r="AF119" s="6" t="s">
        <v>40</v>
      </c>
      <c r="AI119" s="6" t="str">
        <f>HYPERLINK("https://doi.org/10.1515/9781400843213?locatt=mode:legacy")</f>
        <v>https://doi.org/10.1515/9781400843213?locatt=mode:legacy</v>
      </c>
      <c r="AK119" s="6" t="s">
        <v>48</v>
      </c>
    </row>
    <row r="120" spans="1:37" s="6" customFormat="1" x14ac:dyDescent="0.3">
      <c r="A120" s="6">
        <v>537576</v>
      </c>
      <c r="B120" s="7">
        <v>9783110595581</v>
      </c>
      <c r="C120" s="7"/>
      <c r="D120" s="7">
        <v>9783110595574</v>
      </c>
      <c r="E120" s="6" t="s">
        <v>88</v>
      </c>
      <c r="F120" s="6" t="s">
        <v>761</v>
      </c>
      <c r="H120" s="6" t="s">
        <v>762</v>
      </c>
      <c r="J120" s="6">
        <v>1</v>
      </c>
      <c r="K120" s="6" t="s">
        <v>330</v>
      </c>
      <c r="L120" s="9" t="s">
        <v>763</v>
      </c>
      <c r="M120" s="6" t="s">
        <v>82</v>
      </c>
      <c r="N120" s="8">
        <v>43956</v>
      </c>
      <c r="O120" s="6">
        <v>2020</v>
      </c>
      <c r="P120" s="6">
        <v>288</v>
      </c>
      <c r="Q120" s="6">
        <v>100</v>
      </c>
      <c r="S120" s="6">
        <v>2417</v>
      </c>
      <c r="T120" s="6" t="s">
        <v>41</v>
      </c>
      <c r="U120" s="6" t="s">
        <v>83</v>
      </c>
      <c r="V120" s="6" t="s">
        <v>83</v>
      </c>
      <c r="W120" s="6" t="s">
        <v>764</v>
      </c>
      <c r="X120" s="6" t="s">
        <v>95</v>
      </c>
      <c r="Y120" s="6" t="s">
        <v>765</v>
      </c>
      <c r="AB120" s="6" t="s">
        <v>766</v>
      </c>
      <c r="AC120" s="6">
        <v>249</v>
      </c>
      <c r="AE120" s="6">
        <v>74.95</v>
      </c>
      <c r="AF120" s="6" t="s">
        <v>40</v>
      </c>
      <c r="AH120" s="6" t="s">
        <v>40</v>
      </c>
      <c r="AI120" s="6" t="str">
        <f>HYPERLINK("https://doi.org/10.1515/9783110595581")</f>
        <v>https://doi.org/10.1515/9783110595581</v>
      </c>
      <c r="AK120" s="6" t="s">
        <v>48</v>
      </c>
    </row>
    <row r="121" spans="1:37" s="6" customFormat="1" x14ac:dyDescent="0.3">
      <c r="A121" s="6">
        <v>594810</v>
      </c>
      <c r="B121" s="7">
        <v>9780674044999</v>
      </c>
      <c r="C121" s="7"/>
      <c r="D121" s="7"/>
      <c r="F121" s="6" t="s">
        <v>767</v>
      </c>
      <c r="H121" s="6" t="s">
        <v>768</v>
      </c>
      <c r="J121" s="6">
        <v>1</v>
      </c>
      <c r="M121" s="6" t="s">
        <v>361</v>
      </c>
      <c r="N121" s="8">
        <v>38656</v>
      </c>
      <c r="O121" s="6">
        <v>2004</v>
      </c>
      <c r="P121" s="6">
        <v>320</v>
      </c>
      <c r="R121" s="6">
        <v>10</v>
      </c>
      <c r="T121" s="6" t="s">
        <v>41</v>
      </c>
      <c r="U121" s="6" t="s">
        <v>42</v>
      </c>
      <c r="V121" s="6" t="s">
        <v>42</v>
      </c>
      <c r="W121" s="6" t="s">
        <v>769</v>
      </c>
      <c r="Y121" s="6" t="s">
        <v>770</v>
      </c>
      <c r="Z121" s="6" t="s">
        <v>771</v>
      </c>
      <c r="AA121" s="6" t="s">
        <v>772</v>
      </c>
      <c r="AC121" s="6">
        <v>58</v>
      </c>
      <c r="AF121" s="6" t="s">
        <v>40</v>
      </c>
      <c r="AI121" s="6" t="str">
        <f>HYPERLINK("https://doi.org/10.4159/9780674044999?locatt=mode:legacy")</f>
        <v>https://doi.org/10.4159/9780674044999?locatt=mode:legacy</v>
      </c>
      <c r="AK121" s="6" t="s">
        <v>48</v>
      </c>
    </row>
    <row r="122" spans="1:37" s="6" customFormat="1" x14ac:dyDescent="0.3">
      <c r="A122" s="6">
        <v>632048</v>
      </c>
      <c r="B122" s="7">
        <v>9783110981438</v>
      </c>
      <c r="C122" s="7">
        <v>9783110994940</v>
      </c>
      <c r="D122" s="7"/>
      <c r="F122" s="6" t="s">
        <v>773</v>
      </c>
      <c r="G122" s="6" t="s">
        <v>774</v>
      </c>
      <c r="H122" s="6" t="s">
        <v>775</v>
      </c>
      <c r="J122" s="6">
        <v>1</v>
      </c>
      <c r="M122" s="6" t="s">
        <v>82</v>
      </c>
      <c r="N122" s="8">
        <v>44796</v>
      </c>
      <c r="O122" s="6">
        <v>2022</v>
      </c>
      <c r="P122" s="6">
        <v>514</v>
      </c>
      <c r="Q122" s="6">
        <v>4</v>
      </c>
      <c r="S122" s="6">
        <v>2417</v>
      </c>
      <c r="T122" s="6" t="s">
        <v>41</v>
      </c>
      <c r="U122" s="6" t="s">
        <v>376</v>
      </c>
      <c r="V122" s="6" t="s">
        <v>376</v>
      </c>
      <c r="W122" s="6" t="s">
        <v>776</v>
      </c>
      <c r="Y122" s="6" t="s">
        <v>777</v>
      </c>
      <c r="AB122" s="6" t="s">
        <v>778</v>
      </c>
      <c r="AC122" s="6">
        <v>139</v>
      </c>
      <c r="AD122" s="6">
        <v>149.94999999999999</v>
      </c>
      <c r="AF122" s="6" t="s">
        <v>40</v>
      </c>
      <c r="AG122" s="6" t="s">
        <v>40</v>
      </c>
      <c r="AI122" s="6" t="str">
        <f>HYPERLINK("https://doi.org/10.1515/9783110981438")</f>
        <v>https://doi.org/10.1515/9783110981438</v>
      </c>
      <c r="AK122" s="6" t="s">
        <v>48</v>
      </c>
    </row>
    <row r="123" spans="1:37" s="6" customFormat="1" x14ac:dyDescent="0.3">
      <c r="A123" s="6">
        <v>550866</v>
      </c>
      <c r="B123" s="7">
        <v>9781487595876</v>
      </c>
      <c r="C123" s="7"/>
      <c r="D123" s="7"/>
      <c r="F123" s="6" t="s">
        <v>779</v>
      </c>
      <c r="G123" s="6" t="s">
        <v>780</v>
      </c>
      <c r="I123" s="6" t="s">
        <v>781</v>
      </c>
      <c r="J123" s="6">
        <v>1</v>
      </c>
      <c r="K123" s="6" t="s">
        <v>782</v>
      </c>
      <c r="M123" s="6" t="s">
        <v>783</v>
      </c>
      <c r="N123" s="8">
        <v>25917</v>
      </c>
      <c r="O123" s="6">
        <v>1970</v>
      </c>
      <c r="P123" s="6">
        <v>852</v>
      </c>
      <c r="R123" s="6">
        <v>10</v>
      </c>
      <c r="T123" s="6" t="s">
        <v>41</v>
      </c>
      <c r="U123" s="6" t="s">
        <v>42</v>
      </c>
      <c r="V123" s="6" t="s">
        <v>42</v>
      </c>
      <c r="W123" s="6" t="s">
        <v>784</v>
      </c>
      <c r="Y123" s="6" t="s">
        <v>785</v>
      </c>
      <c r="AB123" s="6" t="s">
        <v>786</v>
      </c>
      <c r="AC123" s="6">
        <v>208.95</v>
      </c>
      <c r="AF123" s="6" t="s">
        <v>40</v>
      </c>
      <c r="AI123" s="6" t="str">
        <f>HYPERLINK("https://doi.org/10.3138/9781487595876")</f>
        <v>https://doi.org/10.3138/9781487595876</v>
      </c>
      <c r="AK123" s="6" t="s">
        <v>48</v>
      </c>
    </row>
    <row r="124" spans="1:37" s="6" customFormat="1" x14ac:dyDescent="0.3">
      <c r="A124" s="6">
        <v>537483</v>
      </c>
      <c r="B124" s="7">
        <v>9780300226294</v>
      </c>
      <c r="C124" s="7"/>
      <c r="D124" s="7"/>
      <c r="F124" s="6" t="s">
        <v>787</v>
      </c>
      <c r="H124" s="6" t="s">
        <v>788</v>
      </c>
      <c r="J124" s="6">
        <v>1</v>
      </c>
      <c r="M124" s="6" t="s">
        <v>52</v>
      </c>
      <c r="N124" s="8">
        <v>43479</v>
      </c>
      <c r="O124" s="6">
        <v>2017</v>
      </c>
      <c r="P124" s="6">
        <v>320</v>
      </c>
      <c r="R124" s="6">
        <v>10</v>
      </c>
      <c r="T124" s="6" t="s">
        <v>41</v>
      </c>
      <c r="U124" s="6" t="s">
        <v>42</v>
      </c>
      <c r="V124" s="6" t="s">
        <v>42</v>
      </c>
      <c r="W124" s="6" t="s">
        <v>789</v>
      </c>
      <c r="Y124" s="6" t="s">
        <v>790</v>
      </c>
      <c r="AB124" s="6" t="s">
        <v>791</v>
      </c>
      <c r="AC124" s="6">
        <v>68.95</v>
      </c>
      <c r="AF124" s="6" t="s">
        <v>40</v>
      </c>
      <c r="AI124" s="6" t="str">
        <f>HYPERLINK("https://doi.org/10.12987/9780300226294?locatt=mode:legacy")</f>
        <v>https://doi.org/10.12987/9780300226294?locatt=mode:legacy</v>
      </c>
      <c r="AK124" s="6" t="s">
        <v>48</v>
      </c>
    </row>
    <row r="125" spans="1:37" s="6" customFormat="1" x14ac:dyDescent="0.3">
      <c r="A125" s="6">
        <v>579945</v>
      </c>
      <c r="B125" s="7">
        <v>9783110704303</v>
      </c>
      <c r="C125" s="7"/>
      <c r="D125" s="7">
        <v>9783110704181</v>
      </c>
      <c r="E125" s="6" t="s">
        <v>88</v>
      </c>
      <c r="F125" s="6" t="s">
        <v>792</v>
      </c>
      <c r="G125" s="6" t="s">
        <v>793</v>
      </c>
      <c r="I125" s="6" t="s">
        <v>794</v>
      </c>
      <c r="J125" s="6">
        <v>1</v>
      </c>
      <c r="K125" s="6" t="s">
        <v>92</v>
      </c>
      <c r="M125" s="6" t="s">
        <v>82</v>
      </c>
      <c r="N125" s="8">
        <v>44432</v>
      </c>
      <c r="O125" s="6">
        <v>2021</v>
      </c>
      <c r="P125" s="6">
        <v>186</v>
      </c>
      <c r="Q125" s="6">
        <v>20</v>
      </c>
      <c r="S125" s="6">
        <v>2417</v>
      </c>
      <c r="T125" s="6" t="s">
        <v>41</v>
      </c>
      <c r="U125" s="6" t="s">
        <v>795</v>
      </c>
      <c r="V125" s="6" t="s">
        <v>795</v>
      </c>
      <c r="W125" s="6" t="s">
        <v>796</v>
      </c>
      <c r="X125" s="6" t="s">
        <v>95</v>
      </c>
      <c r="Y125" s="6" t="s">
        <v>797</v>
      </c>
      <c r="AB125" s="6" t="s">
        <v>798</v>
      </c>
      <c r="AC125" s="6">
        <v>249</v>
      </c>
      <c r="AE125" s="6">
        <v>79.95</v>
      </c>
      <c r="AF125" s="6" t="s">
        <v>40</v>
      </c>
      <c r="AH125" s="6" t="s">
        <v>40</v>
      </c>
      <c r="AI125" s="6" t="str">
        <f>HYPERLINK("https://doi.org/10.1515/9783110704303")</f>
        <v>https://doi.org/10.1515/9783110704303</v>
      </c>
      <c r="AK125" s="6" t="s">
        <v>48</v>
      </c>
    </row>
    <row r="126" spans="1:37" s="6" customFormat="1" x14ac:dyDescent="0.3">
      <c r="A126" s="6">
        <v>569741</v>
      </c>
      <c r="B126" s="7">
        <v>9783110676075</v>
      </c>
      <c r="C126" s="7"/>
      <c r="D126" s="7">
        <v>9783110676051</v>
      </c>
      <c r="E126" s="6" t="s">
        <v>88</v>
      </c>
      <c r="F126" s="6" t="s">
        <v>799</v>
      </c>
      <c r="H126" s="6" t="s">
        <v>800</v>
      </c>
      <c r="J126" s="6">
        <v>1</v>
      </c>
      <c r="K126" s="6" t="s">
        <v>330</v>
      </c>
      <c r="L126" s="9" t="s">
        <v>109</v>
      </c>
      <c r="M126" s="6" t="s">
        <v>82</v>
      </c>
      <c r="N126" s="8">
        <v>43990</v>
      </c>
      <c r="O126" s="6">
        <v>2020</v>
      </c>
      <c r="P126" s="6">
        <v>358</v>
      </c>
      <c r="Q126" s="6">
        <v>100</v>
      </c>
      <c r="S126" s="6">
        <v>2417</v>
      </c>
      <c r="T126" s="6" t="s">
        <v>41</v>
      </c>
      <c r="U126" s="6" t="s">
        <v>83</v>
      </c>
      <c r="V126" s="6" t="s">
        <v>83</v>
      </c>
      <c r="W126" s="6" t="s">
        <v>764</v>
      </c>
      <c r="X126" s="6" t="s">
        <v>95</v>
      </c>
      <c r="Y126" s="6" t="s">
        <v>801</v>
      </c>
      <c r="AB126" s="6" t="s">
        <v>766</v>
      </c>
      <c r="AC126" s="6">
        <v>249</v>
      </c>
      <c r="AE126" s="6">
        <v>74.95</v>
      </c>
      <c r="AF126" s="6" t="s">
        <v>40</v>
      </c>
      <c r="AH126" s="6" t="s">
        <v>40</v>
      </c>
      <c r="AI126" s="6" t="str">
        <f>HYPERLINK("https://doi.org/10.1515/9783110676075")</f>
        <v>https://doi.org/10.1515/9783110676075</v>
      </c>
      <c r="AK126" s="6" t="s">
        <v>48</v>
      </c>
    </row>
    <row r="127" spans="1:37" s="6" customFormat="1" x14ac:dyDescent="0.3">
      <c r="A127" s="6">
        <v>572692</v>
      </c>
      <c r="B127" s="7">
        <v>9780300216417</v>
      </c>
      <c r="C127" s="7"/>
      <c r="D127" s="7"/>
      <c r="F127" s="6" t="s">
        <v>802</v>
      </c>
      <c r="G127" s="6" t="s">
        <v>803</v>
      </c>
      <c r="H127" s="6" t="s">
        <v>804</v>
      </c>
      <c r="J127" s="6">
        <v>1</v>
      </c>
      <c r="M127" s="6" t="s">
        <v>52</v>
      </c>
      <c r="N127" s="8">
        <v>42220</v>
      </c>
      <c r="O127" s="6">
        <v>2015</v>
      </c>
      <c r="P127" s="6">
        <v>256</v>
      </c>
      <c r="R127" s="6">
        <v>10</v>
      </c>
      <c r="T127" s="6" t="s">
        <v>41</v>
      </c>
      <c r="U127" s="6" t="s">
        <v>53</v>
      </c>
      <c r="V127" s="6" t="s">
        <v>53</v>
      </c>
      <c r="W127" s="6" t="s">
        <v>805</v>
      </c>
      <c r="Y127" s="6" t="s">
        <v>806</v>
      </c>
      <c r="AB127" s="6" t="s">
        <v>807</v>
      </c>
      <c r="AC127" s="6">
        <v>68.95</v>
      </c>
      <c r="AF127" s="6" t="s">
        <v>40</v>
      </c>
      <c r="AI127" s="6" t="str">
        <f>HYPERLINK("https://doi.org/10.12987/9780300216417")</f>
        <v>https://doi.org/10.12987/9780300216417</v>
      </c>
      <c r="AK127" s="6" t="s">
        <v>48</v>
      </c>
    </row>
    <row r="128" spans="1:37" s="6" customFormat="1" x14ac:dyDescent="0.3">
      <c r="A128" s="6">
        <v>622442</v>
      </c>
      <c r="B128" s="7">
        <v>9781474427906</v>
      </c>
      <c r="C128" s="7"/>
      <c r="D128" s="7"/>
      <c r="F128" s="6" t="s">
        <v>808</v>
      </c>
      <c r="G128" s="6" t="s">
        <v>809</v>
      </c>
      <c r="H128" s="6" t="s">
        <v>810</v>
      </c>
      <c r="J128" s="6">
        <v>1</v>
      </c>
      <c r="M128" s="6" t="s">
        <v>811</v>
      </c>
      <c r="N128" s="8">
        <v>44656</v>
      </c>
      <c r="O128" s="6">
        <v>2018</v>
      </c>
      <c r="P128" s="6">
        <v>272</v>
      </c>
      <c r="R128" s="6">
        <v>10</v>
      </c>
      <c r="T128" s="6" t="s">
        <v>41</v>
      </c>
      <c r="U128" s="6" t="s">
        <v>42</v>
      </c>
      <c r="V128" s="6" t="s">
        <v>42</v>
      </c>
      <c r="W128" s="6" t="s">
        <v>812</v>
      </c>
      <c r="Y128" s="6" t="s">
        <v>813</v>
      </c>
      <c r="AC128" s="6">
        <v>91.95</v>
      </c>
      <c r="AF128" s="6" t="s">
        <v>40</v>
      </c>
      <c r="AI128" s="6" t="str">
        <f>HYPERLINK("https://doi.org/10.1515/9781474427906?locatt=mode:legacy")</f>
        <v>https://doi.org/10.1515/9781474427906?locatt=mode:legacy</v>
      </c>
      <c r="AK128" s="6" t="s">
        <v>48</v>
      </c>
    </row>
    <row r="129" spans="1:37" s="6" customFormat="1" x14ac:dyDescent="0.3">
      <c r="A129" s="6">
        <v>583859</v>
      </c>
      <c r="B129" s="7">
        <v>9780822388470</v>
      </c>
      <c r="C129" s="7"/>
      <c r="D129" s="7"/>
      <c r="F129" s="6" t="s">
        <v>814</v>
      </c>
      <c r="G129" s="6" t="s">
        <v>815</v>
      </c>
      <c r="H129" s="6" t="s">
        <v>816</v>
      </c>
      <c r="J129" s="6">
        <v>1</v>
      </c>
      <c r="M129" s="6" t="s">
        <v>817</v>
      </c>
      <c r="N129" s="8">
        <v>38959</v>
      </c>
      <c r="O129" s="6">
        <v>2006</v>
      </c>
      <c r="P129" s="6">
        <v>320</v>
      </c>
      <c r="R129" s="6">
        <v>10</v>
      </c>
      <c r="T129" s="6" t="s">
        <v>41</v>
      </c>
      <c r="U129" s="6" t="s">
        <v>662</v>
      </c>
      <c r="V129" s="6" t="s">
        <v>662</v>
      </c>
      <c r="W129" s="6" t="s">
        <v>818</v>
      </c>
      <c r="Y129" s="6" t="s">
        <v>819</v>
      </c>
      <c r="Z129" s="6" t="s">
        <v>820</v>
      </c>
      <c r="AA129" s="6" t="s">
        <v>821</v>
      </c>
      <c r="AB129" s="6" t="s">
        <v>822</v>
      </c>
      <c r="AC129" s="6">
        <v>140.94999999999999</v>
      </c>
      <c r="AF129" s="6" t="s">
        <v>40</v>
      </c>
      <c r="AI129" s="6" t="str">
        <f>HYPERLINK("https://doi.org/10.1515/9780822388470")</f>
        <v>https://doi.org/10.1515/9780822388470</v>
      </c>
      <c r="AK129" s="6" t="s">
        <v>48</v>
      </c>
    </row>
    <row r="130" spans="1:37" s="6" customFormat="1" x14ac:dyDescent="0.3">
      <c r="A130" s="6">
        <v>524645</v>
      </c>
      <c r="B130" s="7">
        <v>9783110519006</v>
      </c>
      <c r="C130" s="7"/>
      <c r="D130" s="7">
        <v>9783110518917</v>
      </c>
      <c r="E130" s="6" t="s">
        <v>88</v>
      </c>
      <c r="F130" s="6" t="s">
        <v>823</v>
      </c>
      <c r="G130" s="6" t="s">
        <v>824</v>
      </c>
      <c r="H130" s="6" t="s">
        <v>825</v>
      </c>
      <c r="J130" s="6">
        <v>1</v>
      </c>
      <c r="K130" s="6" t="s">
        <v>116</v>
      </c>
      <c r="M130" s="6" t="s">
        <v>82</v>
      </c>
      <c r="N130" s="8">
        <v>43850</v>
      </c>
      <c r="O130" s="6">
        <v>2020</v>
      </c>
      <c r="P130" s="6">
        <v>154</v>
      </c>
      <c r="S130" s="6">
        <v>2417</v>
      </c>
      <c r="T130" s="6" t="s">
        <v>41</v>
      </c>
      <c r="U130" s="6" t="s">
        <v>83</v>
      </c>
      <c r="V130" s="6" t="s">
        <v>83</v>
      </c>
      <c r="W130" s="6" t="s">
        <v>826</v>
      </c>
      <c r="X130" s="6" t="s">
        <v>95</v>
      </c>
      <c r="Y130" s="6" t="s">
        <v>827</v>
      </c>
      <c r="AB130" s="6" t="s">
        <v>828</v>
      </c>
      <c r="AC130" s="6">
        <v>249</v>
      </c>
      <c r="AE130" s="6">
        <v>49.95</v>
      </c>
      <c r="AF130" s="6" t="s">
        <v>40</v>
      </c>
      <c r="AH130" s="6" t="s">
        <v>40</v>
      </c>
      <c r="AI130" s="6" t="str">
        <f>HYPERLINK("https://doi.org/10.1515/9783110519006")</f>
        <v>https://doi.org/10.1515/9783110519006</v>
      </c>
      <c r="AK130" s="6" t="s">
        <v>48</v>
      </c>
    </row>
    <row r="131" spans="1:37" s="6" customFormat="1" x14ac:dyDescent="0.3">
      <c r="A131" s="6">
        <v>532729</v>
      </c>
      <c r="B131" s="7">
        <v>9780300188080</v>
      </c>
      <c r="C131" s="7"/>
      <c r="D131" s="7"/>
      <c r="F131" s="6" t="s">
        <v>829</v>
      </c>
      <c r="H131" s="6" t="s">
        <v>830</v>
      </c>
      <c r="J131" s="6">
        <v>1</v>
      </c>
      <c r="K131" s="6" t="s">
        <v>831</v>
      </c>
      <c r="M131" s="6" t="s">
        <v>52</v>
      </c>
      <c r="N131" s="8">
        <v>41086</v>
      </c>
      <c r="O131" s="6">
        <v>2012</v>
      </c>
      <c r="P131" s="6">
        <v>136</v>
      </c>
      <c r="R131" s="6">
        <v>10</v>
      </c>
      <c r="T131" s="6" t="s">
        <v>41</v>
      </c>
      <c r="U131" s="6" t="s">
        <v>42</v>
      </c>
      <c r="V131" s="6" t="s">
        <v>42</v>
      </c>
      <c r="W131" s="6" t="s">
        <v>832</v>
      </c>
      <c r="Y131" s="6" t="s">
        <v>833</v>
      </c>
      <c r="AC131" s="6">
        <v>22.95</v>
      </c>
      <c r="AF131" s="6" t="s">
        <v>40</v>
      </c>
      <c r="AI131" s="6" t="str">
        <f>HYPERLINK("https://doi.org/10.12987/9780300188080")</f>
        <v>https://doi.org/10.12987/9780300188080</v>
      </c>
      <c r="AK131" s="6" t="s">
        <v>48</v>
      </c>
    </row>
    <row r="132" spans="1:37" s="6" customFormat="1" x14ac:dyDescent="0.3">
      <c r="A132" s="6">
        <v>541638</v>
      </c>
      <c r="B132" s="7">
        <v>9783110621105</v>
      </c>
      <c r="C132" s="7">
        <v>9783110618686</v>
      </c>
      <c r="D132" s="7"/>
      <c r="F132" s="6" t="s">
        <v>834</v>
      </c>
      <c r="G132" s="6" t="s">
        <v>835</v>
      </c>
      <c r="I132" s="6" t="s">
        <v>836</v>
      </c>
      <c r="J132" s="6">
        <v>1</v>
      </c>
      <c r="K132" s="6" t="s">
        <v>108</v>
      </c>
      <c r="L132" s="9" t="s">
        <v>528</v>
      </c>
      <c r="M132" s="6" t="s">
        <v>82</v>
      </c>
      <c r="N132" s="8">
        <v>43759</v>
      </c>
      <c r="O132" s="6">
        <v>2019</v>
      </c>
      <c r="P132" s="6">
        <v>183</v>
      </c>
      <c r="Q132" s="6">
        <v>26</v>
      </c>
      <c r="S132" s="6">
        <v>2417</v>
      </c>
      <c r="T132" s="6" t="s">
        <v>41</v>
      </c>
      <c r="U132" s="6" t="s">
        <v>53</v>
      </c>
      <c r="V132" s="6" t="s">
        <v>53</v>
      </c>
      <c r="W132" s="6" t="s">
        <v>837</v>
      </c>
      <c r="Y132" s="6" t="s">
        <v>838</v>
      </c>
      <c r="AB132" s="6" t="s">
        <v>839</v>
      </c>
      <c r="AC132" s="6">
        <v>139</v>
      </c>
      <c r="AD132" s="6">
        <v>159.94999999999999</v>
      </c>
      <c r="AF132" s="6" t="s">
        <v>40</v>
      </c>
      <c r="AG132" s="6" t="s">
        <v>40</v>
      </c>
      <c r="AI132" s="6" t="str">
        <f>HYPERLINK("https://doi.org/10.1515/9783110621105")</f>
        <v>https://doi.org/10.1515/9783110621105</v>
      </c>
      <c r="AK132" s="6" t="s">
        <v>48</v>
      </c>
    </row>
    <row r="133" spans="1:37" s="6" customFormat="1" x14ac:dyDescent="0.3">
      <c r="A133" s="6">
        <v>630646</v>
      </c>
      <c r="B133" s="7">
        <v>9780300265125</v>
      </c>
      <c r="C133" s="7"/>
      <c r="D133" s="7"/>
      <c r="F133" s="6" t="s">
        <v>840</v>
      </c>
      <c r="G133" s="6" t="s">
        <v>841</v>
      </c>
      <c r="H133" s="6" t="s">
        <v>842</v>
      </c>
      <c r="J133" s="6">
        <v>1</v>
      </c>
      <c r="M133" s="6" t="s">
        <v>52</v>
      </c>
      <c r="N133" s="8">
        <v>44656</v>
      </c>
      <c r="O133" s="6">
        <v>2022</v>
      </c>
      <c r="P133" s="6">
        <v>288</v>
      </c>
      <c r="R133" s="6">
        <v>10</v>
      </c>
      <c r="T133" s="6" t="s">
        <v>41</v>
      </c>
      <c r="U133" s="6" t="s">
        <v>42</v>
      </c>
      <c r="V133" s="6" t="s">
        <v>42</v>
      </c>
      <c r="W133" s="6" t="s">
        <v>843</v>
      </c>
      <c r="Y133" s="6" t="s">
        <v>844</v>
      </c>
      <c r="AB133" s="6" t="s">
        <v>845</v>
      </c>
      <c r="AC133" s="6">
        <v>54.95</v>
      </c>
      <c r="AF133" s="6" t="s">
        <v>40</v>
      </c>
      <c r="AI133" s="6" t="str">
        <f>HYPERLINK("https://doi.org/10.12987/9780300265125?locatt=mode:legacy")</f>
        <v>https://doi.org/10.12987/9780300265125?locatt=mode:legacy</v>
      </c>
      <c r="AK133" s="6" t="s">
        <v>48</v>
      </c>
    </row>
    <row r="134" spans="1:37" s="6" customFormat="1" x14ac:dyDescent="0.3">
      <c r="A134" s="6">
        <v>584658</v>
      </c>
      <c r="B134" s="7">
        <v>9780823278596</v>
      </c>
      <c r="C134" s="7"/>
      <c r="D134" s="7"/>
      <c r="F134" s="6" t="s">
        <v>846</v>
      </c>
      <c r="H134" s="6" t="s">
        <v>847</v>
      </c>
      <c r="J134" s="6">
        <v>1</v>
      </c>
      <c r="K134" s="6" t="s">
        <v>848</v>
      </c>
      <c r="M134" s="6" t="s">
        <v>849</v>
      </c>
      <c r="N134" s="8">
        <v>43137</v>
      </c>
      <c r="O134" s="6">
        <v>2018</v>
      </c>
      <c r="P134" s="6">
        <v>232</v>
      </c>
      <c r="R134" s="6">
        <v>10</v>
      </c>
      <c r="T134" s="6" t="s">
        <v>41</v>
      </c>
      <c r="U134" s="6" t="s">
        <v>42</v>
      </c>
      <c r="V134" s="6" t="s">
        <v>42</v>
      </c>
      <c r="W134" s="6" t="s">
        <v>850</v>
      </c>
      <c r="Y134" s="6" t="s">
        <v>851</v>
      </c>
      <c r="AA134" s="6" t="s">
        <v>852</v>
      </c>
      <c r="AB134" s="6" t="s">
        <v>853</v>
      </c>
      <c r="AC134" s="6">
        <v>137.94999999999999</v>
      </c>
      <c r="AF134" s="6" t="s">
        <v>40</v>
      </c>
      <c r="AI134" s="6" t="str">
        <f>HYPERLINK("https://doi.org/10.1515/9780823278596")</f>
        <v>https://doi.org/10.1515/9780823278596</v>
      </c>
      <c r="AK134" s="6" t="s">
        <v>48</v>
      </c>
    </row>
    <row r="135" spans="1:37" s="6" customFormat="1" x14ac:dyDescent="0.3">
      <c r="A135" s="6">
        <v>624531</v>
      </c>
      <c r="B135" s="7">
        <v>9781474470780</v>
      </c>
      <c r="C135" s="7"/>
      <c r="D135" s="7"/>
      <c r="F135" s="6" t="s">
        <v>854</v>
      </c>
      <c r="G135" s="6" t="s">
        <v>855</v>
      </c>
      <c r="H135" s="6" t="s">
        <v>856</v>
      </c>
      <c r="J135" s="6">
        <v>1</v>
      </c>
      <c r="K135" s="6" t="s">
        <v>857</v>
      </c>
      <c r="M135" s="6" t="s">
        <v>811</v>
      </c>
      <c r="N135" s="8">
        <v>44607</v>
      </c>
      <c r="O135" s="6">
        <v>2000</v>
      </c>
      <c r="P135" s="6">
        <v>256</v>
      </c>
      <c r="R135" s="6">
        <v>10</v>
      </c>
      <c r="T135" s="6" t="s">
        <v>41</v>
      </c>
      <c r="U135" s="6" t="s">
        <v>139</v>
      </c>
      <c r="V135" s="6" t="s">
        <v>139</v>
      </c>
      <c r="W135" s="6" t="s">
        <v>858</v>
      </c>
      <c r="Y135" s="6" t="s">
        <v>859</v>
      </c>
      <c r="AC135" s="6">
        <v>37.950000000000003</v>
      </c>
      <c r="AF135" s="6" t="s">
        <v>40</v>
      </c>
      <c r="AI135" s="6" t="str">
        <f>HYPERLINK("https://doi.org/10.1515/9781474470780")</f>
        <v>https://doi.org/10.1515/9781474470780</v>
      </c>
      <c r="AK135" s="6" t="s">
        <v>48</v>
      </c>
    </row>
    <row r="136" spans="1:37" s="6" customFormat="1" x14ac:dyDescent="0.3">
      <c r="A136" s="6">
        <v>524636</v>
      </c>
      <c r="B136" s="7">
        <v>9783110520651</v>
      </c>
      <c r="C136" s="7">
        <v>9783110518702</v>
      </c>
      <c r="D136" s="7"/>
      <c r="F136" s="6" t="s">
        <v>860</v>
      </c>
      <c r="H136" s="6" t="s">
        <v>601</v>
      </c>
      <c r="J136" s="6">
        <v>1</v>
      </c>
      <c r="M136" s="6" t="s">
        <v>82</v>
      </c>
      <c r="N136" s="8">
        <v>43073</v>
      </c>
      <c r="O136" s="6">
        <v>2018</v>
      </c>
      <c r="P136" s="6">
        <v>323</v>
      </c>
      <c r="Q136" s="6">
        <v>80</v>
      </c>
      <c r="S136" s="6">
        <v>2417</v>
      </c>
      <c r="T136" s="6" t="s">
        <v>41</v>
      </c>
      <c r="U136" s="6" t="s">
        <v>53</v>
      </c>
      <c r="V136" s="6" t="s">
        <v>53</v>
      </c>
      <c r="W136" s="6" t="s">
        <v>861</v>
      </c>
      <c r="Y136" s="6" t="s">
        <v>862</v>
      </c>
      <c r="AB136" s="6" t="s">
        <v>863</v>
      </c>
      <c r="AC136" s="6">
        <v>139</v>
      </c>
      <c r="AD136" s="6">
        <v>159.94999999999999</v>
      </c>
      <c r="AF136" s="6" t="s">
        <v>40</v>
      </c>
      <c r="AG136" s="6" t="s">
        <v>40</v>
      </c>
      <c r="AI136" s="6" t="str">
        <f>HYPERLINK("https://doi.org/10.1515/9783110520651")</f>
        <v>https://doi.org/10.1515/9783110520651</v>
      </c>
      <c r="AK136" s="6" t="s">
        <v>48</v>
      </c>
    </row>
    <row r="137" spans="1:37" s="6" customFormat="1" x14ac:dyDescent="0.3">
      <c r="A137" s="6">
        <v>497731</v>
      </c>
      <c r="B137" s="7">
        <v>9781501501289</v>
      </c>
      <c r="C137" s="7">
        <v>9781501510427</v>
      </c>
      <c r="D137" s="7"/>
      <c r="F137" s="6" t="s">
        <v>864</v>
      </c>
      <c r="G137" s="6" t="s">
        <v>865</v>
      </c>
      <c r="I137" s="6" t="s">
        <v>866</v>
      </c>
      <c r="J137" s="6">
        <v>1</v>
      </c>
      <c r="M137" s="6" t="s">
        <v>82</v>
      </c>
      <c r="N137" s="8">
        <v>42073</v>
      </c>
      <c r="O137" s="6">
        <v>2015</v>
      </c>
      <c r="P137" s="6">
        <v>314</v>
      </c>
      <c r="Q137" s="6">
        <v>50</v>
      </c>
      <c r="S137" s="6">
        <v>2320</v>
      </c>
      <c r="T137" s="6" t="s">
        <v>41</v>
      </c>
      <c r="U137" s="6" t="s">
        <v>53</v>
      </c>
      <c r="V137" s="6" t="s">
        <v>53</v>
      </c>
      <c r="W137" s="6" t="s">
        <v>867</v>
      </c>
      <c r="Y137" s="6" t="s">
        <v>868</v>
      </c>
      <c r="AB137" s="6" t="s">
        <v>869</v>
      </c>
      <c r="AC137" s="6">
        <v>139</v>
      </c>
      <c r="AD137" s="6">
        <v>144.94999999999999</v>
      </c>
      <c r="AF137" s="6" t="s">
        <v>40</v>
      </c>
      <c r="AG137" s="6" t="s">
        <v>40</v>
      </c>
      <c r="AI137" s="6" t="str">
        <f>HYPERLINK("https://doi.org/10.1515/9781501501289")</f>
        <v>https://doi.org/10.1515/9781501501289</v>
      </c>
      <c r="AK137" s="6" t="s">
        <v>48</v>
      </c>
    </row>
    <row r="138" spans="1:37" s="6" customFormat="1" x14ac:dyDescent="0.3">
      <c r="A138" s="6">
        <v>542581</v>
      </c>
      <c r="B138" s="7">
        <v>9780691187358</v>
      </c>
      <c r="C138" s="7"/>
      <c r="D138" s="7"/>
      <c r="F138" s="6" t="s">
        <v>870</v>
      </c>
      <c r="G138" s="6" t="s">
        <v>871</v>
      </c>
      <c r="H138" s="6" t="s">
        <v>872</v>
      </c>
      <c r="J138" s="6">
        <v>1</v>
      </c>
      <c r="M138" s="6" t="s">
        <v>74</v>
      </c>
      <c r="N138" s="8">
        <v>43256</v>
      </c>
      <c r="O138" s="6">
        <v>1999</v>
      </c>
      <c r="R138" s="6">
        <v>10</v>
      </c>
      <c r="T138" s="6" t="s">
        <v>41</v>
      </c>
      <c r="U138" s="6" t="s">
        <v>543</v>
      </c>
      <c r="V138" s="6" t="s">
        <v>543</v>
      </c>
      <c r="W138" s="6" t="s">
        <v>675</v>
      </c>
      <c r="Y138" s="6" t="s">
        <v>873</v>
      </c>
      <c r="AA138" s="6" t="s">
        <v>874</v>
      </c>
      <c r="AB138" s="6" t="s">
        <v>875</v>
      </c>
      <c r="AC138" s="6">
        <v>100.95</v>
      </c>
      <c r="AF138" s="6" t="s">
        <v>40</v>
      </c>
      <c r="AI138" s="6" t="str">
        <f>HYPERLINK("https://doi.org/10.1515/9780691187358")</f>
        <v>https://doi.org/10.1515/9780691187358</v>
      </c>
      <c r="AK138" s="6" t="s">
        <v>48</v>
      </c>
    </row>
    <row r="139" spans="1:37" s="6" customFormat="1" x14ac:dyDescent="0.3">
      <c r="A139" s="6">
        <v>528755</v>
      </c>
      <c r="B139" s="7">
        <v>9781501506819</v>
      </c>
      <c r="C139" s="7"/>
      <c r="D139" s="7">
        <v>9781501515385</v>
      </c>
      <c r="F139" s="6" t="s">
        <v>876</v>
      </c>
      <c r="G139" s="6" t="s">
        <v>877</v>
      </c>
      <c r="H139" s="6" t="s">
        <v>878</v>
      </c>
      <c r="J139" s="6">
        <v>1</v>
      </c>
      <c r="M139" s="6" t="s">
        <v>252</v>
      </c>
      <c r="N139" s="8">
        <v>43073</v>
      </c>
      <c r="O139" s="6">
        <v>2018</v>
      </c>
      <c r="P139" s="6">
        <v>264</v>
      </c>
      <c r="Q139" s="6">
        <v>24</v>
      </c>
      <c r="S139" s="6">
        <v>2417</v>
      </c>
      <c r="T139" s="6" t="s">
        <v>41</v>
      </c>
      <c r="U139" s="6" t="s">
        <v>529</v>
      </c>
      <c r="V139" s="6" t="s">
        <v>529</v>
      </c>
      <c r="W139" s="6" t="s">
        <v>879</v>
      </c>
      <c r="Y139" s="6" t="s">
        <v>880</v>
      </c>
      <c r="Z139" s="6" t="s">
        <v>881</v>
      </c>
      <c r="AB139" s="6" t="s">
        <v>882</v>
      </c>
      <c r="AC139" s="6">
        <v>149</v>
      </c>
      <c r="AE139" s="6">
        <v>64.95</v>
      </c>
      <c r="AF139" s="6" t="s">
        <v>40</v>
      </c>
      <c r="AH139" s="6" t="s">
        <v>40</v>
      </c>
      <c r="AI139" s="6" t="str">
        <f>HYPERLINK("https://doi.org/10.1515/9781501506819")</f>
        <v>https://doi.org/10.1515/9781501506819</v>
      </c>
      <c r="AK139" s="6" t="s">
        <v>48</v>
      </c>
    </row>
    <row r="140" spans="1:37" s="6" customFormat="1" x14ac:dyDescent="0.3">
      <c r="A140" s="6">
        <v>529985</v>
      </c>
      <c r="B140" s="7">
        <v>9783110552072</v>
      </c>
      <c r="C140" s="7">
        <v>9783110550313</v>
      </c>
      <c r="D140" s="7"/>
      <c r="F140" s="6" t="s">
        <v>883</v>
      </c>
      <c r="I140" s="6" t="s">
        <v>884</v>
      </c>
      <c r="J140" s="6">
        <v>1</v>
      </c>
      <c r="K140" s="6" t="s">
        <v>108</v>
      </c>
      <c r="L140" s="9" t="s">
        <v>171</v>
      </c>
      <c r="M140" s="6" t="s">
        <v>82</v>
      </c>
      <c r="N140" s="8">
        <v>43515</v>
      </c>
      <c r="O140" s="6">
        <v>2019</v>
      </c>
      <c r="P140" s="6">
        <v>184</v>
      </c>
      <c r="S140" s="6">
        <v>2417</v>
      </c>
      <c r="T140" s="6" t="s">
        <v>41</v>
      </c>
      <c r="U140" s="6" t="s">
        <v>53</v>
      </c>
      <c r="V140" s="6" t="s">
        <v>53</v>
      </c>
      <c r="W140" s="6" t="s">
        <v>885</v>
      </c>
      <c r="Y140" s="6" t="s">
        <v>886</v>
      </c>
      <c r="AB140" s="6" t="s">
        <v>887</v>
      </c>
      <c r="AC140" s="6">
        <v>139</v>
      </c>
      <c r="AD140" s="6">
        <v>119.95</v>
      </c>
      <c r="AF140" s="6" t="s">
        <v>40</v>
      </c>
      <c r="AG140" s="6" t="s">
        <v>40</v>
      </c>
      <c r="AI140" s="6" t="str">
        <f>HYPERLINK("https://doi.org/10.1515/9783110552072")</f>
        <v>https://doi.org/10.1515/9783110552072</v>
      </c>
      <c r="AK140" s="6" t="s">
        <v>48</v>
      </c>
    </row>
    <row r="141" spans="1:37" s="6" customFormat="1" x14ac:dyDescent="0.3">
      <c r="A141" s="6">
        <v>621015</v>
      </c>
      <c r="B141" s="7">
        <v>9783110771572</v>
      </c>
      <c r="C141" s="7">
        <v>9783110771497</v>
      </c>
      <c r="D141" s="7"/>
      <c r="F141" s="6" t="s">
        <v>888</v>
      </c>
      <c r="I141" s="6" t="s">
        <v>889</v>
      </c>
      <c r="J141" s="6">
        <v>1</v>
      </c>
      <c r="K141" s="6" t="s">
        <v>472</v>
      </c>
      <c r="L141" s="9" t="s">
        <v>300</v>
      </c>
      <c r="M141" s="6" t="s">
        <v>82</v>
      </c>
      <c r="N141" s="8">
        <v>44823</v>
      </c>
      <c r="O141" s="6">
        <v>2022</v>
      </c>
      <c r="P141" s="6">
        <v>175</v>
      </c>
      <c r="Q141" s="6">
        <v>7</v>
      </c>
      <c r="S141" s="6">
        <v>2417</v>
      </c>
      <c r="T141" s="6" t="s">
        <v>41</v>
      </c>
      <c r="U141" s="6" t="s">
        <v>53</v>
      </c>
      <c r="V141" s="6" t="s">
        <v>53</v>
      </c>
      <c r="W141" s="6" t="s">
        <v>890</v>
      </c>
      <c r="Y141" s="6" t="s">
        <v>891</v>
      </c>
      <c r="AB141" s="6" t="s">
        <v>892</v>
      </c>
      <c r="AC141" s="6">
        <v>139</v>
      </c>
      <c r="AD141" s="6">
        <v>154.94999999999999</v>
      </c>
      <c r="AF141" s="6" t="s">
        <v>40</v>
      </c>
      <c r="AG141" s="6" t="s">
        <v>40</v>
      </c>
      <c r="AI141" s="6" t="str">
        <f>HYPERLINK("https://doi.org/10.1515/9783110771572")</f>
        <v>https://doi.org/10.1515/9783110771572</v>
      </c>
      <c r="AK141" s="6" t="s">
        <v>48</v>
      </c>
    </row>
    <row r="142" spans="1:37" s="6" customFormat="1" x14ac:dyDescent="0.3">
      <c r="A142" s="6">
        <v>526433</v>
      </c>
      <c r="B142" s="7">
        <v>9781501505690</v>
      </c>
      <c r="C142" s="7"/>
      <c r="D142" s="7">
        <v>9781501514784</v>
      </c>
      <c r="F142" s="6" t="s">
        <v>893</v>
      </c>
      <c r="G142" s="6" t="s">
        <v>894</v>
      </c>
      <c r="H142" s="6" t="s">
        <v>895</v>
      </c>
      <c r="J142" s="6">
        <v>1</v>
      </c>
      <c r="M142" s="6" t="s">
        <v>252</v>
      </c>
      <c r="N142" s="8">
        <v>42758</v>
      </c>
      <c r="O142" s="6">
        <v>2017</v>
      </c>
      <c r="P142" s="6">
        <v>305</v>
      </c>
      <c r="Q142" s="6">
        <v>10</v>
      </c>
      <c r="S142" s="6">
        <v>2417</v>
      </c>
      <c r="T142" s="6" t="s">
        <v>41</v>
      </c>
      <c r="U142" s="6" t="s">
        <v>654</v>
      </c>
      <c r="V142" s="6" t="s">
        <v>654</v>
      </c>
      <c r="W142" s="6" t="s">
        <v>896</v>
      </c>
      <c r="Y142" s="6" t="s">
        <v>897</v>
      </c>
      <c r="Z142" s="6" t="s">
        <v>898</v>
      </c>
      <c r="AB142" s="6" t="s">
        <v>899</v>
      </c>
      <c r="AC142" s="6">
        <v>149</v>
      </c>
      <c r="AE142" s="6">
        <v>79.95</v>
      </c>
      <c r="AF142" s="6" t="s">
        <v>40</v>
      </c>
      <c r="AH142" s="6" t="s">
        <v>40</v>
      </c>
      <c r="AI142" s="6" t="str">
        <f>HYPERLINK("https://doi.org/10.1515/9781501505690")</f>
        <v>https://doi.org/10.1515/9781501505690</v>
      </c>
      <c r="AK142" s="6" t="s">
        <v>48</v>
      </c>
    </row>
    <row r="143" spans="1:37" s="6" customFormat="1" x14ac:dyDescent="0.3">
      <c r="A143" s="6">
        <v>543170</v>
      </c>
      <c r="B143" s="7">
        <v>9781547401277</v>
      </c>
      <c r="C143" s="7"/>
      <c r="D143" s="7">
        <v>9781547417353</v>
      </c>
      <c r="F143" s="6" t="s">
        <v>900</v>
      </c>
      <c r="H143" s="6" t="s">
        <v>901</v>
      </c>
      <c r="J143" s="6">
        <v>1</v>
      </c>
      <c r="M143" s="6" t="s">
        <v>252</v>
      </c>
      <c r="N143" s="8">
        <v>43451</v>
      </c>
      <c r="O143" s="6">
        <v>2019</v>
      </c>
      <c r="P143" s="6">
        <v>102</v>
      </c>
      <c r="Q143" s="6">
        <v>40</v>
      </c>
      <c r="S143" s="6">
        <v>2320</v>
      </c>
      <c r="T143" s="6" t="s">
        <v>41</v>
      </c>
      <c r="U143" s="6" t="s">
        <v>529</v>
      </c>
      <c r="V143" s="6" t="s">
        <v>529</v>
      </c>
      <c r="W143" s="6" t="s">
        <v>902</v>
      </c>
      <c r="Y143" s="6" t="s">
        <v>903</v>
      </c>
      <c r="AB143" s="6" t="s">
        <v>904</v>
      </c>
      <c r="AC143" s="6">
        <v>149</v>
      </c>
      <c r="AE143" s="6">
        <v>29.95</v>
      </c>
      <c r="AF143" s="6" t="s">
        <v>40</v>
      </c>
      <c r="AH143" s="6" t="s">
        <v>40</v>
      </c>
      <c r="AI143" s="6" t="str">
        <f>HYPERLINK("https://doi.org/10.1515/9781547401277")</f>
        <v>https://doi.org/10.1515/9781547401277</v>
      </c>
      <c r="AK143" s="6" t="s">
        <v>48</v>
      </c>
    </row>
    <row r="144" spans="1:37" s="6" customFormat="1" x14ac:dyDescent="0.3">
      <c r="A144" s="6">
        <v>639547</v>
      </c>
      <c r="B144" s="7">
        <v>9780231557603</v>
      </c>
      <c r="C144" s="7"/>
      <c r="D144" s="7"/>
      <c r="F144" s="6" t="s">
        <v>905</v>
      </c>
      <c r="G144" s="6" t="s">
        <v>906</v>
      </c>
      <c r="H144" s="6" t="s">
        <v>907</v>
      </c>
      <c r="J144" s="6">
        <v>1</v>
      </c>
      <c r="M144" s="6" t="s">
        <v>39</v>
      </c>
      <c r="N144" s="8">
        <v>44845</v>
      </c>
      <c r="O144" s="6">
        <v>2022</v>
      </c>
      <c r="R144" s="6">
        <v>10</v>
      </c>
      <c r="T144" s="6" t="s">
        <v>41</v>
      </c>
      <c r="U144" s="6" t="s">
        <v>42</v>
      </c>
      <c r="V144" s="6" t="s">
        <v>42</v>
      </c>
      <c r="W144" s="6" t="s">
        <v>908</v>
      </c>
      <c r="Y144" s="6" t="s">
        <v>909</v>
      </c>
      <c r="Z144" s="6" t="s">
        <v>910</v>
      </c>
      <c r="AA144" s="6" t="s">
        <v>911</v>
      </c>
      <c r="AB144" s="6" t="s">
        <v>912</v>
      </c>
      <c r="AC144" s="6">
        <v>173.95</v>
      </c>
      <c r="AF144" s="6" t="s">
        <v>40</v>
      </c>
      <c r="AI144" s="6" t="str">
        <f>HYPERLINK("https://doi.org/10.7312/mchu20876")</f>
        <v>https://doi.org/10.7312/mchu20876</v>
      </c>
      <c r="AK144" s="6" t="s">
        <v>48</v>
      </c>
    </row>
    <row r="145" spans="1:37" s="6" customFormat="1" x14ac:dyDescent="0.3">
      <c r="A145" s="6">
        <v>122558</v>
      </c>
      <c r="B145" s="7">
        <v>9783110267686</v>
      </c>
      <c r="C145" s="7">
        <v>9783110267587</v>
      </c>
      <c r="D145" s="7"/>
      <c r="F145" s="6" t="s">
        <v>913</v>
      </c>
      <c r="G145" s="6" t="s">
        <v>914</v>
      </c>
      <c r="H145" s="6" t="s">
        <v>915</v>
      </c>
      <c r="J145" s="6">
        <v>1</v>
      </c>
      <c r="K145" s="6" t="s">
        <v>916</v>
      </c>
      <c r="L145" s="9" t="s">
        <v>266</v>
      </c>
      <c r="M145" s="6" t="s">
        <v>82</v>
      </c>
      <c r="N145" s="8">
        <v>41212</v>
      </c>
      <c r="O145" s="6">
        <v>2012</v>
      </c>
      <c r="P145" s="6">
        <v>203</v>
      </c>
      <c r="Q145" s="6">
        <v>40</v>
      </c>
      <c r="R145" s="6">
        <v>10</v>
      </c>
      <c r="S145" s="6">
        <v>2417</v>
      </c>
      <c r="T145" s="6" t="s">
        <v>41</v>
      </c>
      <c r="U145" s="6" t="s">
        <v>376</v>
      </c>
      <c r="V145" s="6" t="s">
        <v>376</v>
      </c>
      <c r="W145" s="6" t="s">
        <v>917</v>
      </c>
      <c r="Y145" s="6" t="s">
        <v>918</v>
      </c>
      <c r="Z145" s="6" t="s">
        <v>919</v>
      </c>
      <c r="AB145" s="6" t="s">
        <v>920</v>
      </c>
      <c r="AC145" s="6">
        <v>139</v>
      </c>
      <c r="AD145" s="6">
        <v>159.94999999999999</v>
      </c>
      <c r="AF145" s="6" t="s">
        <v>40</v>
      </c>
      <c r="AG145" s="6" t="s">
        <v>40</v>
      </c>
      <c r="AI145" s="6" t="str">
        <f>HYPERLINK("https://doi.org/10.1515/9783110267686")</f>
        <v>https://doi.org/10.1515/9783110267686</v>
      </c>
      <c r="AK145" s="6" t="s">
        <v>48</v>
      </c>
    </row>
    <row r="146" spans="1:37" s="6" customFormat="1" x14ac:dyDescent="0.3">
      <c r="A146" s="6">
        <v>543171</v>
      </c>
      <c r="B146" s="7">
        <v>9781547401253</v>
      </c>
      <c r="C146" s="7"/>
      <c r="D146" s="7">
        <v>9781547417346</v>
      </c>
      <c r="F146" s="6" t="s">
        <v>921</v>
      </c>
      <c r="G146" s="6" t="s">
        <v>922</v>
      </c>
      <c r="H146" s="6" t="s">
        <v>901</v>
      </c>
      <c r="J146" s="6">
        <v>1</v>
      </c>
      <c r="M146" s="6" t="s">
        <v>252</v>
      </c>
      <c r="N146" s="8">
        <v>43437</v>
      </c>
      <c r="O146" s="6">
        <v>2019</v>
      </c>
      <c r="P146" s="6">
        <v>98</v>
      </c>
      <c r="Q146" s="6">
        <v>40</v>
      </c>
      <c r="S146" s="6">
        <v>2320</v>
      </c>
      <c r="T146" s="6" t="s">
        <v>41</v>
      </c>
      <c r="U146" s="6" t="s">
        <v>529</v>
      </c>
      <c r="V146" s="6" t="s">
        <v>529</v>
      </c>
      <c r="W146" s="6" t="s">
        <v>923</v>
      </c>
      <c r="Y146" s="6" t="s">
        <v>924</v>
      </c>
      <c r="AB146" s="6" t="s">
        <v>904</v>
      </c>
      <c r="AC146" s="6">
        <v>149</v>
      </c>
      <c r="AE146" s="6">
        <v>29.95</v>
      </c>
      <c r="AF146" s="6" t="s">
        <v>40</v>
      </c>
      <c r="AH146" s="6" t="s">
        <v>40</v>
      </c>
      <c r="AI146" s="6" t="str">
        <f>HYPERLINK("https://doi.org/10.1515/9781547401253")</f>
        <v>https://doi.org/10.1515/9781547401253</v>
      </c>
      <c r="AK146" s="6" t="s">
        <v>48</v>
      </c>
    </row>
    <row r="147" spans="1:37" s="6" customFormat="1" x14ac:dyDescent="0.3">
      <c r="A147" s="6">
        <v>626615</v>
      </c>
      <c r="B147" s="7">
        <v>9783110787740</v>
      </c>
      <c r="C147" s="7"/>
      <c r="D147" s="7">
        <v>9783110787610</v>
      </c>
      <c r="E147" s="6" t="s">
        <v>88</v>
      </c>
      <c r="F147" s="6" t="s">
        <v>925</v>
      </c>
      <c r="H147" s="6" t="s">
        <v>227</v>
      </c>
      <c r="J147" s="6">
        <v>2</v>
      </c>
      <c r="K147" s="6" t="s">
        <v>116</v>
      </c>
      <c r="M147" s="6" t="s">
        <v>93</v>
      </c>
      <c r="N147" s="8">
        <v>44858</v>
      </c>
      <c r="O147" s="6">
        <v>2022</v>
      </c>
      <c r="P147" s="6">
        <v>440</v>
      </c>
      <c r="Q147" s="6">
        <v>1215</v>
      </c>
      <c r="S147" s="6">
        <v>2417</v>
      </c>
      <c r="T147" s="6" t="s">
        <v>41</v>
      </c>
      <c r="U147" s="6" t="s">
        <v>543</v>
      </c>
      <c r="V147" s="6" t="s">
        <v>543</v>
      </c>
      <c r="W147" s="6" t="s">
        <v>926</v>
      </c>
      <c r="X147" s="6" t="s">
        <v>95</v>
      </c>
      <c r="Y147" s="6" t="s">
        <v>927</v>
      </c>
      <c r="AB147" s="6" t="s">
        <v>928</v>
      </c>
      <c r="AC147" s="6">
        <v>699</v>
      </c>
      <c r="AE147" s="6">
        <v>84.95</v>
      </c>
      <c r="AF147" s="6" t="s">
        <v>40</v>
      </c>
      <c r="AH147" s="6" t="s">
        <v>40</v>
      </c>
      <c r="AI147" s="6" t="str">
        <f>HYPERLINK("https://doi.org/10.1515/9783110787740")</f>
        <v>https://doi.org/10.1515/9783110787740</v>
      </c>
      <c r="AK147" s="6" t="s">
        <v>48</v>
      </c>
    </row>
    <row r="148" spans="1:37" s="6" customFormat="1" x14ac:dyDescent="0.3">
      <c r="A148" s="6">
        <v>537841</v>
      </c>
      <c r="B148" s="7">
        <v>9783110599411</v>
      </c>
      <c r="C148" s="7">
        <v>9783110597776</v>
      </c>
      <c r="D148" s="7">
        <v>9783110756296</v>
      </c>
      <c r="F148" s="6" t="s">
        <v>929</v>
      </c>
      <c r="I148" s="6" t="s">
        <v>711</v>
      </c>
      <c r="J148" s="6">
        <v>1</v>
      </c>
      <c r="K148" s="6" t="s">
        <v>712</v>
      </c>
      <c r="L148" s="9" t="s">
        <v>930</v>
      </c>
      <c r="M148" s="6" t="s">
        <v>82</v>
      </c>
      <c r="N148" s="8">
        <v>43682</v>
      </c>
      <c r="O148" s="6">
        <v>2019</v>
      </c>
      <c r="P148" s="6">
        <v>187</v>
      </c>
      <c r="Q148" s="6">
        <v>45</v>
      </c>
      <c r="S148" s="6">
        <v>2417</v>
      </c>
      <c r="T148" s="6" t="s">
        <v>41</v>
      </c>
      <c r="U148" s="6" t="s">
        <v>445</v>
      </c>
      <c r="V148" s="6" t="s">
        <v>445</v>
      </c>
      <c r="W148" s="6" t="s">
        <v>714</v>
      </c>
      <c r="Y148" s="6" t="s">
        <v>931</v>
      </c>
      <c r="AA148" s="6" t="s">
        <v>932</v>
      </c>
      <c r="AB148" s="6" t="s">
        <v>717</v>
      </c>
      <c r="AC148" s="6">
        <v>139</v>
      </c>
      <c r="AD148" s="6">
        <v>104.95</v>
      </c>
      <c r="AE148" s="6">
        <v>24.95</v>
      </c>
      <c r="AF148" s="6" t="s">
        <v>40</v>
      </c>
      <c r="AG148" s="6" t="s">
        <v>40</v>
      </c>
      <c r="AH148" s="6" t="s">
        <v>40</v>
      </c>
      <c r="AI148" s="6" t="str">
        <f>HYPERLINK("https://doi.org/10.1515/9783110599411")</f>
        <v>https://doi.org/10.1515/9783110599411</v>
      </c>
      <c r="AK148" s="6" t="s">
        <v>48</v>
      </c>
    </row>
    <row r="149" spans="1:37" s="6" customFormat="1" x14ac:dyDescent="0.3">
      <c r="A149" s="6">
        <v>581304</v>
      </c>
      <c r="B149" s="7">
        <v>9780822392149</v>
      </c>
      <c r="C149" s="7"/>
      <c r="D149" s="7"/>
      <c r="F149" s="6" t="s">
        <v>933</v>
      </c>
      <c r="G149" s="6" t="s">
        <v>934</v>
      </c>
      <c r="H149" s="6" t="s">
        <v>935</v>
      </c>
      <c r="J149" s="6">
        <v>1</v>
      </c>
      <c r="M149" s="6" t="s">
        <v>817</v>
      </c>
      <c r="N149" s="8">
        <v>40743</v>
      </c>
      <c r="O149" s="6">
        <v>2011</v>
      </c>
      <c r="P149" s="6">
        <v>307</v>
      </c>
      <c r="R149" s="6">
        <v>10</v>
      </c>
      <c r="T149" s="6" t="s">
        <v>41</v>
      </c>
      <c r="U149" s="6" t="s">
        <v>42</v>
      </c>
      <c r="V149" s="6" t="s">
        <v>42</v>
      </c>
      <c r="W149" s="6" t="s">
        <v>936</v>
      </c>
      <c r="Y149" s="6" t="s">
        <v>937</v>
      </c>
      <c r="Z149" s="6" t="s">
        <v>938</v>
      </c>
      <c r="AA149" s="6" t="s">
        <v>939</v>
      </c>
      <c r="AB149" s="6" t="s">
        <v>940</v>
      </c>
      <c r="AC149" s="6">
        <v>140.94999999999999</v>
      </c>
      <c r="AF149" s="6" t="s">
        <v>40</v>
      </c>
      <c r="AI149" s="6" t="str">
        <f>HYPERLINK("https://doi.org/10.1515/9780822392149")</f>
        <v>https://doi.org/10.1515/9780822392149</v>
      </c>
      <c r="AK149" s="6" t="s">
        <v>48</v>
      </c>
    </row>
    <row r="150" spans="1:37" s="6" customFormat="1" x14ac:dyDescent="0.3">
      <c r="A150" s="6">
        <v>535290</v>
      </c>
      <c r="B150" s="7">
        <v>9783110584066</v>
      </c>
      <c r="C150" s="7"/>
      <c r="D150" s="7">
        <v>9783110583908</v>
      </c>
      <c r="E150" s="6" t="s">
        <v>88</v>
      </c>
      <c r="F150" s="6" t="s">
        <v>941</v>
      </c>
      <c r="G150" s="6" t="s">
        <v>942</v>
      </c>
      <c r="H150" s="6" t="s">
        <v>943</v>
      </c>
      <c r="J150" s="6">
        <v>1</v>
      </c>
      <c r="K150" s="6" t="s">
        <v>92</v>
      </c>
      <c r="M150" s="6" t="s">
        <v>82</v>
      </c>
      <c r="N150" s="8">
        <v>43591</v>
      </c>
      <c r="O150" s="6">
        <v>2019</v>
      </c>
      <c r="P150" s="6">
        <v>502</v>
      </c>
      <c r="Q150" s="6">
        <v>2</v>
      </c>
      <c r="S150" s="6">
        <v>2417</v>
      </c>
      <c r="T150" s="6" t="s">
        <v>41</v>
      </c>
      <c r="U150" s="6" t="s">
        <v>543</v>
      </c>
      <c r="V150" s="6" t="s">
        <v>543</v>
      </c>
      <c r="W150" s="6" t="s">
        <v>944</v>
      </c>
      <c r="X150" s="6" t="s">
        <v>95</v>
      </c>
      <c r="Y150" s="6" t="s">
        <v>945</v>
      </c>
      <c r="AB150" s="6" t="s">
        <v>946</v>
      </c>
      <c r="AC150" s="6">
        <v>249</v>
      </c>
      <c r="AE150" s="6">
        <v>84.95</v>
      </c>
      <c r="AF150" s="6" t="s">
        <v>40</v>
      </c>
      <c r="AH150" s="6" t="s">
        <v>40</v>
      </c>
      <c r="AI150" s="6" t="str">
        <f>HYPERLINK("https://doi.org/10.1515/9783110584066")</f>
        <v>https://doi.org/10.1515/9783110584066</v>
      </c>
      <c r="AK150" s="6" t="s">
        <v>48</v>
      </c>
    </row>
    <row r="151" spans="1:37" s="6" customFormat="1" x14ac:dyDescent="0.3">
      <c r="A151" s="6">
        <v>580404</v>
      </c>
      <c r="B151" s="7">
        <v>9783110709247</v>
      </c>
      <c r="C151" s="7">
        <v>9783110705430</v>
      </c>
      <c r="D151" s="7"/>
      <c r="F151" s="6" t="s">
        <v>947</v>
      </c>
      <c r="I151" s="6" t="s">
        <v>948</v>
      </c>
      <c r="J151" s="6">
        <v>1</v>
      </c>
      <c r="K151" s="6" t="s">
        <v>108</v>
      </c>
      <c r="L151" s="9" t="s">
        <v>949</v>
      </c>
      <c r="M151" s="6" t="s">
        <v>82</v>
      </c>
      <c r="N151" s="8">
        <v>44613</v>
      </c>
      <c r="O151" s="6">
        <v>2022</v>
      </c>
      <c r="P151" s="6">
        <v>204</v>
      </c>
      <c r="Q151" s="6">
        <v>94</v>
      </c>
      <c r="S151" s="6">
        <v>2417</v>
      </c>
      <c r="T151" s="6" t="s">
        <v>41</v>
      </c>
      <c r="U151" s="6" t="s">
        <v>53</v>
      </c>
      <c r="V151" s="6" t="s">
        <v>53</v>
      </c>
      <c r="W151" s="6" t="s">
        <v>950</v>
      </c>
      <c r="Y151" s="6" t="s">
        <v>951</v>
      </c>
      <c r="AB151" s="6" t="s">
        <v>952</v>
      </c>
      <c r="AC151" s="6">
        <v>139</v>
      </c>
      <c r="AD151" s="6">
        <v>123.95</v>
      </c>
      <c r="AF151" s="6" t="s">
        <v>40</v>
      </c>
      <c r="AG151" s="6" t="s">
        <v>40</v>
      </c>
      <c r="AI151" s="6" t="str">
        <f>HYPERLINK("https://doi.org/10.1515/9783110709247")</f>
        <v>https://doi.org/10.1515/9783110709247</v>
      </c>
      <c r="AK151" s="6" t="s">
        <v>48</v>
      </c>
    </row>
    <row r="152" spans="1:37" s="6" customFormat="1" x14ac:dyDescent="0.3">
      <c r="A152" s="6">
        <v>515930</v>
      </c>
      <c r="B152" s="7">
        <v>9780231537278</v>
      </c>
      <c r="C152" s="7"/>
      <c r="D152" s="7"/>
      <c r="F152" s="6" t="s">
        <v>953</v>
      </c>
      <c r="G152" s="6" t="s">
        <v>954</v>
      </c>
      <c r="H152" s="6" t="s">
        <v>955</v>
      </c>
      <c r="J152" s="6">
        <v>1</v>
      </c>
      <c r="K152" s="6" t="s">
        <v>956</v>
      </c>
      <c r="M152" s="6" t="s">
        <v>39</v>
      </c>
      <c r="N152" s="8">
        <v>41562</v>
      </c>
      <c r="O152" s="6">
        <v>2013</v>
      </c>
      <c r="P152" s="6">
        <v>160</v>
      </c>
      <c r="R152" s="6">
        <v>10</v>
      </c>
      <c r="T152" s="6" t="s">
        <v>41</v>
      </c>
      <c r="U152" s="6" t="s">
        <v>53</v>
      </c>
      <c r="V152" s="6" t="s">
        <v>53</v>
      </c>
      <c r="W152" s="6" t="s">
        <v>957</v>
      </c>
      <c r="Y152" s="6" t="s">
        <v>958</v>
      </c>
      <c r="Z152" s="6" t="s">
        <v>959</v>
      </c>
      <c r="AA152" s="6" t="s">
        <v>960</v>
      </c>
      <c r="AB152" s="6" t="s">
        <v>961</v>
      </c>
      <c r="AC152" s="6">
        <v>19.95</v>
      </c>
      <c r="AF152" s="6" t="s">
        <v>40</v>
      </c>
      <c r="AI152" s="6" t="str">
        <f>HYPERLINK("https://doi.org/10.7312/kell16856")</f>
        <v>https://doi.org/10.7312/kell16856</v>
      </c>
      <c r="AK152" s="6" t="s">
        <v>48</v>
      </c>
    </row>
    <row r="153" spans="1:37" s="6" customFormat="1" x14ac:dyDescent="0.3">
      <c r="A153" s="6">
        <v>506412</v>
      </c>
      <c r="B153" s="7">
        <v>9781400822263</v>
      </c>
      <c r="C153" s="7"/>
      <c r="D153" s="7"/>
      <c r="F153" s="6" t="s">
        <v>962</v>
      </c>
      <c r="G153" s="6" t="s">
        <v>963</v>
      </c>
      <c r="H153" s="6" t="s">
        <v>964</v>
      </c>
      <c r="J153" s="6">
        <v>1</v>
      </c>
      <c r="M153" s="6" t="s">
        <v>74</v>
      </c>
      <c r="N153" s="8">
        <v>41144</v>
      </c>
      <c r="O153" s="6">
        <v>1998</v>
      </c>
      <c r="P153" s="6">
        <v>310</v>
      </c>
      <c r="R153" s="6">
        <v>10</v>
      </c>
      <c r="T153" s="6" t="s">
        <v>41</v>
      </c>
      <c r="U153" s="6" t="s">
        <v>543</v>
      </c>
      <c r="V153" s="6" t="s">
        <v>543</v>
      </c>
      <c r="W153" s="6" t="s">
        <v>675</v>
      </c>
      <c r="Y153" s="6" t="s">
        <v>965</v>
      </c>
      <c r="AA153" s="6" t="s">
        <v>966</v>
      </c>
      <c r="AB153" s="6" t="s">
        <v>967</v>
      </c>
      <c r="AC153" s="6">
        <v>230</v>
      </c>
      <c r="AF153" s="6" t="s">
        <v>40</v>
      </c>
      <c r="AI153" s="6" t="str">
        <f>HYPERLINK("https://doi.org/10.1515/9781400822263")</f>
        <v>https://doi.org/10.1515/9781400822263</v>
      </c>
      <c r="AK153" s="6" t="s">
        <v>48</v>
      </c>
    </row>
    <row r="154" spans="1:37" s="6" customFormat="1" x14ac:dyDescent="0.3">
      <c r="A154" s="6">
        <v>537842</v>
      </c>
      <c r="B154" s="7">
        <v>9783110599435</v>
      </c>
      <c r="C154" s="7">
        <v>9783110597844</v>
      </c>
      <c r="D154" s="7">
        <v>9783110756302</v>
      </c>
      <c r="F154" s="6" t="s">
        <v>968</v>
      </c>
      <c r="I154" s="6" t="s">
        <v>711</v>
      </c>
      <c r="J154" s="6">
        <v>1</v>
      </c>
      <c r="K154" s="6" t="s">
        <v>712</v>
      </c>
      <c r="L154" s="9" t="s">
        <v>969</v>
      </c>
      <c r="M154" s="6" t="s">
        <v>82</v>
      </c>
      <c r="N154" s="8">
        <v>43682</v>
      </c>
      <c r="O154" s="6">
        <v>2019</v>
      </c>
      <c r="P154" s="6">
        <v>170</v>
      </c>
      <c r="Q154" s="6">
        <v>45</v>
      </c>
      <c r="S154" s="6">
        <v>2417</v>
      </c>
      <c r="T154" s="6" t="s">
        <v>41</v>
      </c>
      <c r="U154" s="6" t="s">
        <v>445</v>
      </c>
      <c r="V154" s="6" t="s">
        <v>445</v>
      </c>
      <c r="W154" s="6" t="s">
        <v>714</v>
      </c>
      <c r="Y154" s="6" t="s">
        <v>970</v>
      </c>
      <c r="AA154" s="6" t="s">
        <v>716</v>
      </c>
      <c r="AB154" s="6" t="s">
        <v>717</v>
      </c>
      <c r="AC154" s="6">
        <v>139</v>
      </c>
      <c r="AD154" s="6">
        <v>104.95</v>
      </c>
      <c r="AE154" s="6">
        <v>24.95</v>
      </c>
      <c r="AF154" s="6" t="s">
        <v>40</v>
      </c>
      <c r="AG154" s="6" t="s">
        <v>40</v>
      </c>
      <c r="AH154" s="6" t="s">
        <v>40</v>
      </c>
      <c r="AI154" s="6" t="str">
        <f>HYPERLINK("https://doi.org/10.1515/9783110599435")</f>
        <v>https://doi.org/10.1515/9783110599435</v>
      </c>
      <c r="AK154" s="6" t="s">
        <v>48</v>
      </c>
    </row>
    <row r="155" spans="1:37" s="6" customFormat="1" x14ac:dyDescent="0.3">
      <c r="A155" s="6">
        <v>624519</v>
      </c>
      <c r="B155" s="7">
        <v>9780748626458</v>
      </c>
      <c r="C155" s="7"/>
      <c r="D155" s="7"/>
      <c r="F155" s="6" t="s">
        <v>971</v>
      </c>
      <c r="H155" s="6" t="s">
        <v>972</v>
      </c>
      <c r="J155" s="6">
        <v>1</v>
      </c>
      <c r="K155" s="6" t="s">
        <v>973</v>
      </c>
      <c r="M155" s="6" t="s">
        <v>811</v>
      </c>
      <c r="N155" s="8">
        <v>44592</v>
      </c>
      <c r="O155" s="6">
        <v>2006</v>
      </c>
      <c r="P155" s="6">
        <v>208</v>
      </c>
      <c r="R155" s="6">
        <v>10</v>
      </c>
      <c r="T155" s="6" t="s">
        <v>41</v>
      </c>
      <c r="U155" s="6" t="s">
        <v>42</v>
      </c>
      <c r="V155" s="6" t="s">
        <v>42</v>
      </c>
      <c r="W155" s="6" t="s">
        <v>974</v>
      </c>
      <c r="Y155" s="6" t="s">
        <v>975</v>
      </c>
      <c r="AC155" s="6">
        <v>21.95</v>
      </c>
      <c r="AF155" s="6" t="s">
        <v>40</v>
      </c>
      <c r="AI155" s="6" t="str">
        <f>HYPERLINK("https://doi.org/10.1515/9780748626458")</f>
        <v>https://doi.org/10.1515/9780748626458</v>
      </c>
      <c r="AK155" s="6" t="s">
        <v>48</v>
      </c>
    </row>
    <row r="156" spans="1:37" s="6" customFormat="1" x14ac:dyDescent="0.3">
      <c r="A156" s="6">
        <v>588799</v>
      </c>
      <c r="B156" s="7">
        <v>9781978809109</v>
      </c>
      <c r="C156" s="7"/>
      <c r="D156" s="7"/>
      <c r="F156" s="6" t="s">
        <v>976</v>
      </c>
      <c r="H156" s="6" t="s">
        <v>977</v>
      </c>
      <c r="J156" s="6">
        <v>1</v>
      </c>
      <c r="M156" s="6" t="s">
        <v>542</v>
      </c>
      <c r="N156" s="8">
        <v>43966</v>
      </c>
      <c r="O156" s="6">
        <v>2020</v>
      </c>
      <c r="P156" s="6">
        <v>244</v>
      </c>
      <c r="R156" s="6">
        <v>10</v>
      </c>
      <c r="T156" s="6" t="s">
        <v>41</v>
      </c>
      <c r="U156" s="6" t="s">
        <v>543</v>
      </c>
      <c r="V156" s="6" t="s">
        <v>543</v>
      </c>
      <c r="W156" s="6" t="s">
        <v>978</v>
      </c>
      <c r="Y156" s="6" t="s">
        <v>979</v>
      </c>
      <c r="Z156" s="6" t="s">
        <v>980</v>
      </c>
      <c r="AA156" s="6" t="s">
        <v>981</v>
      </c>
      <c r="AB156" s="6" t="s">
        <v>982</v>
      </c>
      <c r="AC156" s="6">
        <v>266.95</v>
      </c>
      <c r="AF156" s="6" t="s">
        <v>40</v>
      </c>
      <c r="AI156" s="6" t="str">
        <f>HYPERLINK("https://doi.org/10.36019/9781978809109")</f>
        <v>https://doi.org/10.36019/9781978809109</v>
      </c>
      <c r="AK156" s="6" t="s">
        <v>48</v>
      </c>
    </row>
    <row r="157" spans="1:37" s="6" customFormat="1" x14ac:dyDescent="0.3">
      <c r="A157" s="6">
        <v>609548</v>
      </c>
      <c r="B157" s="7">
        <v>9789048553723</v>
      </c>
      <c r="C157" s="7"/>
      <c r="D157" s="7"/>
      <c r="F157" s="6" t="s">
        <v>983</v>
      </c>
      <c r="G157" s="6" t="s">
        <v>984</v>
      </c>
      <c r="H157" s="6" t="s">
        <v>985</v>
      </c>
      <c r="J157" s="6">
        <v>1</v>
      </c>
      <c r="K157" s="6" t="s">
        <v>986</v>
      </c>
      <c r="L157" s="9" t="s">
        <v>408</v>
      </c>
      <c r="M157" s="6" t="s">
        <v>416</v>
      </c>
      <c r="N157" s="8">
        <v>44391</v>
      </c>
      <c r="O157" s="6">
        <v>2021</v>
      </c>
      <c r="P157" s="6">
        <v>254</v>
      </c>
      <c r="Q157" s="6">
        <v>15</v>
      </c>
      <c r="R157" s="6">
        <v>10</v>
      </c>
      <c r="T157" s="6" t="s">
        <v>41</v>
      </c>
      <c r="U157" s="6" t="s">
        <v>42</v>
      </c>
      <c r="V157" s="6" t="s">
        <v>42</v>
      </c>
      <c r="W157" s="6" t="s">
        <v>987</v>
      </c>
      <c r="Y157" s="6" t="s">
        <v>988</v>
      </c>
      <c r="Z157" s="6" t="s">
        <v>989</v>
      </c>
      <c r="AB157" s="6" t="s">
        <v>990</v>
      </c>
      <c r="AC157" s="6">
        <v>227.5</v>
      </c>
      <c r="AF157" s="6" t="s">
        <v>40</v>
      </c>
      <c r="AI157" s="6" t="str">
        <f>HYPERLINK("https://doi.org/10.1515/9789048553723?locatt=mode:legacy")</f>
        <v>https://doi.org/10.1515/9789048553723?locatt=mode:legacy</v>
      </c>
      <c r="AK157" s="6" t="s">
        <v>48</v>
      </c>
    </row>
    <row r="158" spans="1:37" s="6" customFormat="1" x14ac:dyDescent="0.3">
      <c r="A158" s="6">
        <v>506891</v>
      </c>
      <c r="B158" s="7">
        <v>9781400837069</v>
      </c>
      <c r="C158" s="7"/>
      <c r="D158" s="7"/>
      <c r="F158" s="6" t="s">
        <v>991</v>
      </c>
      <c r="H158" s="6" t="s">
        <v>992</v>
      </c>
      <c r="J158" s="6">
        <v>1</v>
      </c>
      <c r="M158" s="6" t="s">
        <v>74</v>
      </c>
      <c r="N158" s="8">
        <v>40428</v>
      </c>
      <c r="O158" s="6">
        <v>2011</v>
      </c>
      <c r="P158" s="6">
        <v>160</v>
      </c>
      <c r="R158" s="6">
        <v>10</v>
      </c>
      <c r="T158" s="6" t="s">
        <v>41</v>
      </c>
      <c r="U158" s="6" t="s">
        <v>42</v>
      </c>
      <c r="V158" s="6" t="s">
        <v>42</v>
      </c>
      <c r="W158" s="6" t="s">
        <v>993</v>
      </c>
      <c r="Y158" s="6" t="s">
        <v>994</v>
      </c>
      <c r="AA158" s="6" t="s">
        <v>995</v>
      </c>
      <c r="AB158" s="6" t="s">
        <v>996</v>
      </c>
      <c r="AC158" s="6">
        <v>145</v>
      </c>
      <c r="AF158" s="6" t="s">
        <v>40</v>
      </c>
      <c r="AI158" s="6" t="str">
        <f>HYPERLINK("https://doi.org/10.1515/9781400837069")</f>
        <v>https://doi.org/10.1515/9781400837069</v>
      </c>
      <c r="AK158" s="6" t="s">
        <v>48</v>
      </c>
    </row>
    <row r="159" spans="1:37" s="6" customFormat="1" x14ac:dyDescent="0.3">
      <c r="A159" s="6">
        <v>569743</v>
      </c>
      <c r="B159" s="7">
        <v>9783110676129</v>
      </c>
      <c r="C159" s="7">
        <v>9783110676082</v>
      </c>
      <c r="D159" s="7"/>
      <c r="F159" s="6" t="s">
        <v>997</v>
      </c>
      <c r="I159" s="6" t="s">
        <v>998</v>
      </c>
      <c r="J159" s="6">
        <v>1</v>
      </c>
      <c r="K159" s="6" t="s">
        <v>399</v>
      </c>
      <c r="L159" s="9" t="s">
        <v>171</v>
      </c>
      <c r="M159" s="6" t="s">
        <v>82</v>
      </c>
      <c r="N159" s="8">
        <v>44116</v>
      </c>
      <c r="O159" s="6">
        <v>2020</v>
      </c>
      <c r="P159" s="6">
        <v>166</v>
      </c>
      <c r="Q159" s="6">
        <v>64</v>
      </c>
      <c r="S159" s="6">
        <v>1724</v>
      </c>
      <c r="T159" s="6" t="s">
        <v>41</v>
      </c>
      <c r="U159" s="6" t="s">
        <v>732</v>
      </c>
      <c r="V159" s="6" t="s">
        <v>732</v>
      </c>
      <c r="W159" s="6" t="s">
        <v>999</v>
      </c>
      <c r="Y159" s="6" t="s">
        <v>1000</v>
      </c>
      <c r="AB159" s="6" t="s">
        <v>1001</v>
      </c>
      <c r="AC159" s="6">
        <v>139</v>
      </c>
      <c r="AD159" s="6">
        <v>129.94999999999999</v>
      </c>
      <c r="AF159" s="6" t="s">
        <v>40</v>
      </c>
      <c r="AG159" s="6" t="s">
        <v>40</v>
      </c>
      <c r="AI159" s="6" t="str">
        <f>HYPERLINK("https://doi.org/10.1515/9783110676129")</f>
        <v>https://doi.org/10.1515/9783110676129</v>
      </c>
      <c r="AK159" s="6" t="s">
        <v>48</v>
      </c>
    </row>
    <row r="160" spans="1:37" s="6" customFormat="1" x14ac:dyDescent="0.3">
      <c r="A160" s="6">
        <v>575035</v>
      </c>
      <c r="B160" s="7">
        <v>9781845417437</v>
      </c>
      <c r="C160" s="7"/>
      <c r="D160" s="7"/>
      <c r="F160" s="6" t="s">
        <v>1002</v>
      </c>
      <c r="G160" s="6" t="s">
        <v>1003</v>
      </c>
      <c r="H160" s="6" t="s">
        <v>1004</v>
      </c>
      <c r="J160" s="6">
        <v>1</v>
      </c>
      <c r="K160" s="6" t="s">
        <v>1005</v>
      </c>
      <c r="L160" s="9" t="s">
        <v>300</v>
      </c>
      <c r="M160" s="6" t="s">
        <v>138</v>
      </c>
      <c r="N160" s="8">
        <v>43847</v>
      </c>
      <c r="O160" s="6">
        <v>2020</v>
      </c>
      <c r="P160" s="6">
        <v>176</v>
      </c>
      <c r="R160" s="6">
        <v>10</v>
      </c>
      <c r="T160" s="6" t="s">
        <v>41</v>
      </c>
      <c r="U160" s="6" t="s">
        <v>42</v>
      </c>
      <c r="V160" s="6" t="s">
        <v>42</v>
      </c>
      <c r="W160" s="6" t="s">
        <v>1006</v>
      </c>
      <c r="Y160" s="6" t="s">
        <v>1007</v>
      </c>
      <c r="Z160" s="6" t="s">
        <v>1008</v>
      </c>
      <c r="AA160" s="6" t="s">
        <v>1009</v>
      </c>
      <c r="AB160" s="6" t="s">
        <v>1010</v>
      </c>
      <c r="AC160" s="6">
        <v>259.89999999999998</v>
      </c>
      <c r="AF160" s="6" t="s">
        <v>40</v>
      </c>
      <c r="AI160" s="6" t="str">
        <f>HYPERLINK("https://doi.org/10.21832/9781845417437")</f>
        <v>https://doi.org/10.21832/9781845417437</v>
      </c>
      <c r="AK160" s="6" t="s">
        <v>48</v>
      </c>
    </row>
    <row r="161" spans="1:37" s="6" customFormat="1" x14ac:dyDescent="0.3">
      <c r="A161" s="6">
        <v>609669</v>
      </c>
      <c r="B161" s="7">
        <v>9783110762044</v>
      </c>
      <c r="C161" s="7">
        <v>9783110761993</v>
      </c>
      <c r="D161" s="7"/>
      <c r="F161" s="6" t="s">
        <v>1011</v>
      </c>
      <c r="I161" s="6" t="s">
        <v>1012</v>
      </c>
      <c r="J161" s="6">
        <v>1</v>
      </c>
      <c r="K161" s="6" t="s">
        <v>399</v>
      </c>
      <c r="L161" s="9" t="s">
        <v>479</v>
      </c>
      <c r="M161" s="6" t="s">
        <v>82</v>
      </c>
      <c r="N161" s="8">
        <v>44858</v>
      </c>
      <c r="O161" s="6">
        <v>2022</v>
      </c>
      <c r="P161" s="6">
        <v>292</v>
      </c>
      <c r="Q161" s="6">
        <v>5</v>
      </c>
      <c r="S161" s="6">
        <v>2417</v>
      </c>
      <c r="T161" s="6" t="s">
        <v>41</v>
      </c>
      <c r="U161" s="6" t="s">
        <v>732</v>
      </c>
      <c r="V161" s="6" t="s">
        <v>732</v>
      </c>
      <c r="W161" s="6" t="s">
        <v>1013</v>
      </c>
      <c r="Y161" s="6" t="s">
        <v>1014</v>
      </c>
      <c r="AB161" s="6" t="s">
        <v>1015</v>
      </c>
      <c r="AC161" s="6">
        <v>139</v>
      </c>
      <c r="AD161" s="6">
        <v>139.94999999999999</v>
      </c>
      <c r="AF161" s="6" t="s">
        <v>40</v>
      </c>
      <c r="AG161" s="6" t="s">
        <v>40</v>
      </c>
      <c r="AI161" s="6" t="str">
        <f>HYPERLINK("https://doi.org/10.1515/9783110762044")</f>
        <v>https://doi.org/10.1515/9783110762044</v>
      </c>
      <c r="AK161" s="6" t="s">
        <v>48</v>
      </c>
    </row>
    <row r="162" spans="1:37" s="6" customFormat="1" x14ac:dyDescent="0.3">
      <c r="A162" s="6">
        <v>516447</v>
      </c>
      <c r="B162" s="7">
        <v>9783110450101</v>
      </c>
      <c r="C162" s="7"/>
      <c r="D162" s="7">
        <v>9783110450071</v>
      </c>
      <c r="F162" s="6" t="s">
        <v>1016</v>
      </c>
      <c r="I162" s="6" t="s">
        <v>1017</v>
      </c>
      <c r="J162" s="6">
        <v>1</v>
      </c>
      <c r="M162" s="6" t="s">
        <v>82</v>
      </c>
      <c r="N162" s="8">
        <v>42471</v>
      </c>
      <c r="O162" s="6">
        <v>2016</v>
      </c>
      <c r="P162" s="6">
        <v>494</v>
      </c>
      <c r="Q162" s="6">
        <v>250</v>
      </c>
      <c r="R162" s="6">
        <v>10</v>
      </c>
      <c r="S162" s="6">
        <v>2320</v>
      </c>
      <c r="T162" s="6" t="s">
        <v>41</v>
      </c>
      <c r="U162" s="6" t="s">
        <v>662</v>
      </c>
      <c r="V162" s="6" t="s">
        <v>662</v>
      </c>
      <c r="W162" s="6" t="s">
        <v>1018</v>
      </c>
      <c r="Y162" s="6" t="s">
        <v>1019</v>
      </c>
      <c r="AB162" s="6" t="s">
        <v>1020</v>
      </c>
      <c r="AC162" s="6">
        <v>139</v>
      </c>
      <c r="AE162" s="6">
        <v>99.95</v>
      </c>
      <c r="AF162" s="6" t="s">
        <v>40</v>
      </c>
      <c r="AH162" s="6" t="s">
        <v>40</v>
      </c>
      <c r="AI162" s="6" t="str">
        <f>HYPERLINK("https://doi.org/10.1515/9783110450101")</f>
        <v>https://doi.org/10.1515/9783110450101</v>
      </c>
      <c r="AK162" s="6" t="s">
        <v>48</v>
      </c>
    </row>
    <row r="163" spans="1:37" s="6" customFormat="1" x14ac:dyDescent="0.3">
      <c r="A163" s="6">
        <v>588849</v>
      </c>
      <c r="B163" s="7">
        <v>9783110712254</v>
      </c>
      <c r="C163" s="7">
        <v>9783110700206</v>
      </c>
      <c r="D163" s="7"/>
      <c r="F163" s="6" t="s">
        <v>1021</v>
      </c>
      <c r="I163" s="6" t="s">
        <v>1022</v>
      </c>
      <c r="J163" s="6">
        <v>1</v>
      </c>
      <c r="K163" s="6" t="s">
        <v>399</v>
      </c>
      <c r="L163" s="9" t="s">
        <v>197</v>
      </c>
      <c r="M163" s="6" t="s">
        <v>82</v>
      </c>
      <c r="N163" s="8">
        <v>44432</v>
      </c>
      <c r="O163" s="6">
        <v>2021</v>
      </c>
      <c r="P163" s="6">
        <v>321</v>
      </c>
      <c r="Q163" s="6">
        <v>29</v>
      </c>
      <c r="S163" s="6">
        <v>1724</v>
      </c>
      <c r="T163" s="6" t="s">
        <v>41</v>
      </c>
      <c r="U163" s="6" t="s">
        <v>53</v>
      </c>
      <c r="V163" s="6" t="s">
        <v>53</v>
      </c>
      <c r="W163" s="6" t="s">
        <v>1023</v>
      </c>
      <c r="Y163" s="6" t="s">
        <v>1024</v>
      </c>
      <c r="AB163" s="6" t="s">
        <v>1025</v>
      </c>
      <c r="AC163" s="6">
        <v>139</v>
      </c>
      <c r="AD163" s="6">
        <v>129.94999999999999</v>
      </c>
      <c r="AF163" s="6" t="s">
        <v>40</v>
      </c>
      <c r="AG163" s="6" t="s">
        <v>40</v>
      </c>
      <c r="AI163" s="6" t="str">
        <f>HYPERLINK("https://doi.org/10.1515/9783110712254")</f>
        <v>https://doi.org/10.1515/9783110712254</v>
      </c>
      <c r="AK163" s="6" t="s">
        <v>48</v>
      </c>
    </row>
    <row r="164" spans="1:37" s="6" customFormat="1" x14ac:dyDescent="0.3">
      <c r="A164" s="6">
        <v>320507</v>
      </c>
      <c r="B164" s="7">
        <v>9781501502736</v>
      </c>
      <c r="C164" s="7">
        <v>9781501510847</v>
      </c>
      <c r="D164" s="7"/>
      <c r="F164" s="6" t="s">
        <v>1026</v>
      </c>
      <c r="I164" s="6" t="s">
        <v>1027</v>
      </c>
      <c r="J164" s="6">
        <v>1</v>
      </c>
      <c r="M164" s="6" t="s">
        <v>82</v>
      </c>
      <c r="N164" s="8">
        <v>42485</v>
      </c>
      <c r="O164" s="6">
        <v>2016</v>
      </c>
      <c r="P164" s="6">
        <v>221</v>
      </c>
      <c r="Q164" s="6">
        <v>50</v>
      </c>
      <c r="S164" s="6">
        <v>2320</v>
      </c>
      <c r="T164" s="6" t="s">
        <v>41</v>
      </c>
      <c r="U164" s="6" t="s">
        <v>243</v>
      </c>
      <c r="V164" s="6" t="s">
        <v>243</v>
      </c>
      <c r="W164" s="6" t="s">
        <v>1028</v>
      </c>
      <c r="Y164" s="6" t="s">
        <v>1029</v>
      </c>
      <c r="Z164" s="6" t="s">
        <v>1030</v>
      </c>
      <c r="AB164" s="6" t="s">
        <v>1031</v>
      </c>
      <c r="AC164" s="6">
        <v>139</v>
      </c>
      <c r="AD164" s="6">
        <v>74.95</v>
      </c>
      <c r="AF164" s="6" t="s">
        <v>40</v>
      </c>
      <c r="AG164" s="6" t="s">
        <v>40</v>
      </c>
      <c r="AI164" s="6" t="str">
        <f>HYPERLINK("https://doi.org/10.1515/9781501502736")</f>
        <v>https://doi.org/10.1515/9781501502736</v>
      </c>
      <c r="AK164" s="6" t="s">
        <v>48</v>
      </c>
    </row>
    <row r="165" spans="1:37" s="6" customFormat="1" x14ac:dyDescent="0.3">
      <c r="A165" s="6">
        <v>582026</v>
      </c>
      <c r="B165" s="7">
        <v>9781478003342</v>
      </c>
      <c r="C165" s="7"/>
      <c r="D165" s="7"/>
      <c r="F165" s="6" t="s">
        <v>1032</v>
      </c>
      <c r="G165" s="6" t="s">
        <v>1033</v>
      </c>
      <c r="I165" s="6" t="s">
        <v>1034</v>
      </c>
      <c r="J165" s="6">
        <v>1</v>
      </c>
      <c r="M165" s="6" t="s">
        <v>817</v>
      </c>
      <c r="N165" s="8">
        <v>43538</v>
      </c>
      <c r="O165" s="6">
        <v>2019</v>
      </c>
      <c r="P165" s="6">
        <v>384</v>
      </c>
      <c r="R165" s="6">
        <v>283.5</v>
      </c>
      <c r="T165" s="6" t="s">
        <v>41</v>
      </c>
      <c r="U165" s="6" t="s">
        <v>42</v>
      </c>
      <c r="V165" s="6" t="s">
        <v>42</v>
      </c>
      <c r="W165" s="6" t="s">
        <v>1035</v>
      </c>
      <c r="Y165" s="6" t="s">
        <v>1036</v>
      </c>
      <c r="Z165" s="6" t="s">
        <v>1037</v>
      </c>
      <c r="AA165" s="6" t="s">
        <v>1038</v>
      </c>
      <c r="AB165" s="6" t="s">
        <v>1039</v>
      </c>
      <c r="AC165" s="6">
        <v>150.94999999999999</v>
      </c>
      <c r="AF165" s="6" t="s">
        <v>40</v>
      </c>
      <c r="AI165" s="6" t="str">
        <f>HYPERLINK("https://doi.org/10.1515/9781478003342")</f>
        <v>https://doi.org/10.1515/9781478003342</v>
      </c>
      <c r="AK165" s="6" t="s">
        <v>48</v>
      </c>
    </row>
    <row r="166" spans="1:37" s="6" customFormat="1" x14ac:dyDescent="0.3">
      <c r="A166" s="6">
        <v>550292</v>
      </c>
      <c r="B166" s="7">
        <v>9789048530670</v>
      </c>
      <c r="C166" s="7"/>
      <c r="D166" s="7"/>
      <c r="F166" s="6" t="s">
        <v>1040</v>
      </c>
      <c r="G166" s="6" t="s">
        <v>1041</v>
      </c>
      <c r="H166" s="6" t="s">
        <v>1042</v>
      </c>
      <c r="J166" s="6">
        <v>1</v>
      </c>
      <c r="K166" s="6" t="s">
        <v>1043</v>
      </c>
      <c r="M166" s="6" t="s">
        <v>416</v>
      </c>
      <c r="N166" s="8">
        <v>42878</v>
      </c>
      <c r="O166" s="6">
        <v>2017</v>
      </c>
      <c r="P166" s="6">
        <v>196</v>
      </c>
      <c r="Q166" s="6">
        <v>5</v>
      </c>
      <c r="R166" s="6">
        <v>10</v>
      </c>
      <c r="T166" s="6" t="s">
        <v>41</v>
      </c>
      <c r="U166" s="6" t="s">
        <v>662</v>
      </c>
      <c r="V166" s="6" t="s">
        <v>662</v>
      </c>
      <c r="W166" s="6" t="s">
        <v>1044</v>
      </c>
      <c r="Y166" s="6" t="s">
        <v>1045</v>
      </c>
      <c r="Z166" s="6" t="s">
        <v>1046</v>
      </c>
      <c r="AA166" s="6" t="s">
        <v>1047</v>
      </c>
      <c r="AB166" s="6" t="s">
        <v>1048</v>
      </c>
      <c r="AC166" s="6">
        <v>0</v>
      </c>
      <c r="AF166" s="6" t="s">
        <v>40</v>
      </c>
      <c r="AI166" s="6" t="str">
        <f>HYPERLINK("https://doi.org/10.1515/9789048530670?locatt=mode:legacy")</f>
        <v>https://doi.org/10.1515/9789048530670?locatt=mode:legacy</v>
      </c>
      <c r="AJ166" s="6" t="s">
        <v>1049</v>
      </c>
      <c r="AK166" s="6" t="s">
        <v>48</v>
      </c>
    </row>
    <row r="167" spans="1:37" s="6" customFormat="1" x14ac:dyDescent="0.3">
      <c r="A167" s="6">
        <v>549579</v>
      </c>
      <c r="B167" s="7">
        <v>9780231880121</v>
      </c>
      <c r="C167" s="7"/>
      <c r="D167" s="7"/>
      <c r="F167" s="6" t="s">
        <v>1051</v>
      </c>
      <c r="H167" s="6" t="s">
        <v>1052</v>
      </c>
      <c r="J167" s="6">
        <v>1</v>
      </c>
      <c r="M167" s="6" t="s">
        <v>39</v>
      </c>
      <c r="N167" s="8">
        <v>22342</v>
      </c>
      <c r="O167" s="6">
        <v>1961</v>
      </c>
      <c r="P167" s="6">
        <v>138</v>
      </c>
      <c r="R167" s="6">
        <v>10</v>
      </c>
      <c r="T167" s="6" t="s">
        <v>41</v>
      </c>
      <c r="U167" s="6" t="s">
        <v>42</v>
      </c>
      <c r="V167" s="6" t="s">
        <v>42</v>
      </c>
      <c r="W167" s="6" t="s">
        <v>1053</v>
      </c>
      <c r="Y167" s="6" t="s">
        <v>1054</v>
      </c>
      <c r="AC167" s="6">
        <v>52.99</v>
      </c>
      <c r="AF167" s="6" t="s">
        <v>40</v>
      </c>
      <c r="AI167" s="6" t="str">
        <f>HYPERLINK("https://doi.org/10.7312/taub90714")</f>
        <v>https://doi.org/10.7312/taub90714</v>
      </c>
      <c r="AK167" s="6" t="s">
        <v>48</v>
      </c>
    </row>
    <row r="168" spans="1:37" s="6" customFormat="1" x14ac:dyDescent="0.3">
      <c r="A168" s="6">
        <v>542977</v>
      </c>
      <c r="B168" s="7">
        <v>9783110628517</v>
      </c>
      <c r="C168" s="7">
        <v>9783110625486</v>
      </c>
      <c r="D168" s="7"/>
      <c r="F168" s="6" t="s">
        <v>1055</v>
      </c>
      <c r="G168" s="6" t="s">
        <v>1056</v>
      </c>
      <c r="I168" s="6" t="s">
        <v>1057</v>
      </c>
      <c r="J168" s="6">
        <v>1</v>
      </c>
      <c r="K168" s="6" t="s">
        <v>203</v>
      </c>
      <c r="L168" s="9" t="s">
        <v>1058</v>
      </c>
      <c r="M168" s="6" t="s">
        <v>82</v>
      </c>
      <c r="N168" s="8">
        <v>43682</v>
      </c>
      <c r="O168" s="6">
        <v>2019</v>
      </c>
      <c r="P168" s="6">
        <v>176</v>
      </c>
      <c r="Q168" s="6">
        <v>73</v>
      </c>
      <c r="S168" s="6">
        <v>2417</v>
      </c>
      <c r="T168" s="6" t="s">
        <v>41</v>
      </c>
      <c r="U168" s="6" t="s">
        <v>53</v>
      </c>
      <c r="V168" s="6" t="s">
        <v>53</v>
      </c>
      <c r="W168" s="6" t="s">
        <v>1059</v>
      </c>
      <c r="Y168" s="6" t="s">
        <v>1060</v>
      </c>
      <c r="AB168" s="6" t="s">
        <v>1061</v>
      </c>
      <c r="AC168" s="6">
        <v>0</v>
      </c>
      <c r="AD168" s="6">
        <v>119.95</v>
      </c>
      <c r="AF168" s="6" t="s">
        <v>40</v>
      </c>
      <c r="AG168" s="6" t="s">
        <v>40</v>
      </c>
      <c r="AI168" s="6" t="str">
        <f>HYPERLINK("https://doi.org/10.1515/9783110628517")</f>
        <v>https://doi.org/10.1515/9783110628517</v>
      </c>
      <c r="AJ168" s="6" t="s">
        <v>1062</v>
      </c>
      <c r="AK168" s="6" t="s">
        <v>48</v>
      </c>
    </row>
    <row r="169" spans="1:37" s="6" customFormat="1" x14ac:dyDescent="0.3">
      <c r="A169" s="6">
        <v>539861</v>
      </c>
      <c r="B169" s="7">
        <v>9783110606058</v>
      </c>
      <c r="C169" s="7">
        <v>9783110605884</v>
      </c>
      <c r="D169" s="7"/>
      <c r="F169" s="6" t="s">
        <v>1063</v>
      </c>
      <c r="I169" s="6" t="s">
        <v>1064</v>
      </c>
      <c r="J169" s="6">
        <v>1</v>
      </c>
      <c r="K169" s="6" t="s">
        <v>108</v>
      </c>
      <c r="L169" s="9" t="s">
        <v>400</v>
      </c>
      <c r="M169" s="6" t="s">
        <v>82</v>
      </c>
      <c r="N169" s="8">
        <v>43746</v>
      </c>
      <c r="O169" s="6">
        <v>2019</v>
      </c>
      <c r="P169" s="6">
        <v>144</v>
      </c>
      <c r="Q169" s="6">
        <v>36</v>
      </c>
      <c r="S169" s="6">
        <v>2417</v>
      </c>
      <c r="T169" s="6" t="s">
        <v>41</v>
      </c>
      <c r="U169" s="6" t="s">
        <v>83</v>
      </c>
      <c r="V169" s="6" t="s">
        <v>83</v>
      </c>
      <c r="W169" s="6" t="s">
        <v>1065</v>
      </c>
      <c r="Y169" s="6" t="s">
        <v>1066</v>
      </c>
      <c r="AB169" s="6" t="s">
        <v>1067</v>
      </c>
      <c r="AC169" s="6">
        <v>0</v>
      </c>
      <c r="AD169" s="6">
        <v>119.95</v>
      </c>
      <c r="AF169" s="6" t="s">
        <v>40</v>
      </c>
      <c r="AG169" s="6" t="s">
        <v>40</v>
      </c>
      <c r="AI169" s="6" t="str">
        <f>HYPERLINK("https://doi.org/10.1515/9783110606058")</f>
        <v>https://doi.org/10.1515/9783110606058</v>
      </c>
      <c r="AJ169" s="6" t="s">
        <v>1068</v>
      </c>
      <c r="AK169" s="6" t="s">
        <v>48</v>
      </c>
    </row>
    <row r="170" spans="1:37" s="6" customFormat="1" x14ac:dyDescent="0.3">
      <c r="A170" s="6">
        <v>632352</v>
      </c>
      <c r="B170" s="7">
        <v>9783110871203</v>
      </c>
      <c r="C170" s="7"/>
      <c r="D170" s="7"/>
      <c r="F170" s="6" t="s">
        <v>1069</v>
      </c>
      <c r="G170" s="6" t="s">
        <v>1070</v>
      </c>
      <c r="H170" s="6" t="s">
        <v>1071</v>
      </c>
      <c r="J170" s="6">
        <v>2</v>
      </c>
      <c r="M170" s="6" t="s">
        <v>82</v>
      </c>
      <c r="N170" s="8">
        <v>40424</v>
      </c>
      <c r="O170" s="6">
        <v>1994</v>
      </c>
      <c r="P170" s="6">
        <v>437</v>
      </c>
      <c r="Q170" s="6">
        <v>46</v>
      </c>
      <c r="R170" s="6">
        <v>10</v>
      </c>
      <c r="S170" s="6" t="s">
        <v>1072</v>
      </c>
      <c r="T170" s="6" t="s">
        <v>41</v>
      </c>
      <c r="U170" s="6" t="s">
        <v>139</v>
      </c>
      <c r="V170" s="6" t="s">
        <v>139</v>
      </c>
      <c r="W170" s="6" t="s">
        <v>1073</v>
      </c>
      <c r="AC170" s="6">
        <v>159</v>
      </c>
      <c r="AF170" s="6" t="s">
        <v>40</v>
      </c>
      <c r="AI170" s="6" t="str">
        <f>HYPERLINK("https://doi.org/10.1515/9783110871203")</f>
        <v>https://doi.org/10.1515/9783110871203</v>
      </c>
      <c r="AK170" s="6" t="s">
        <v>48</v>
      </c>
    </row>
    <row r="171" spans="1:37" s="6" customFormat="1" x14ac:dyDescent="0.3">
      <c r="A171" s="6">
        <v>606081</v>
      </c>
      <c r="B171" s="7">
        <v>9780292793965</v>
      </c>
      <c r="C171" s="7"/>
      <c r="D171" s="7"/>
      <c r="F171" s="6" t="s">
        <v>1074</v>
      </c>
      <c r="G171" s="6" t="s">
        <v>1075</v>
      </c>
      <c r="I171" s="6" t="s">
        <v>1076</v>
      </c>
      <c r="J171" s="6">
        <v>1</v>
      </c>
      <c r="M171" s="6" t="s">
        <v>1077</v>
      </c>
      <c r="N171" s="8">
        <v>39967</v>
      </c>
      <c r="O171" s="6">
        <v>2008</v>
      </c>
      <c r="P171" s="6">
        <v>331</v>
      </c>
      <c r="R171" s="6">
        <v>10</v>
      </c>
      <c r="T171" s="6" t="s">
        <v>41</v>
      </c>
      <c r="U171" s="6" t="s">
        <v>543</v>
      </c>
      <c r="V171" s="6" t="s">
        <v>543</v>
      </c>
      <c r="W171" s="6" t="s">
        <v>1078</v>
      </c>
      <c r="Y171" s="6" t="s">
        <v>1079</v>
      </c>
      <c r="Z171" s="6" t="s">
        <v>1080</v>
      </c>
      <c r="AA171" s="6" t="s">
        <v>1081</v>
      </c>
      <c r="AB171" s="6" t="s">
        <v>1082</v>
      </c>
      <c r="AC171" s="6">
        <v>182.95</v>
      </c>
      <c r="AF171" s="6" t="s">
        <v>40</v>
      </c>
      <c r="AI171" s="6" t="str">
        <f>HYPERLINK("https://doi.org/10.7560/717732")</f>
        <v>https://doi.org/10.7560/717732</v>
      </c>
      <c r="AK171" s="6" t="s">
        <v>48</v>
      </c>
    </row>
    <row r="172" spans="1:37" s="6" customFormat="1" x14ac:dyDescent="0.3">
      <c r="A172" s="6">
        <v>520784</v>
      </c>
      <c r="B172" s="7">
        <v>9783110477597</v>
      </c>
      <c r="C172" s="7">
        <v>9783110476040</v>
      </c>
      <c r="D172" s="7"/>
      <c r="F172" s="6" t="s">
        <v>1083</v>
      </c>
      <c r="G172" s="6" t="s">
        <v>1084</v>
      </c>
      <c r="H172" s="6" t="s">
        <v>1085</v>
      </c>
      <c r="J172" s="6">
        <v>1</v>
      </c>
      <c r="K172" s="6" t="s">
        <v>1086</v>
      </c>
      <c r="L172" s="9" t="s">
        <v>171</v>
      </c>
      <c r="M172" s="6" t="s">
        <v>82</v>
      </c>
      <c r="N172" s="8">
        <v>43087</v>
      </c>
      <c r="O172" s="6">
        <v>2018</v>
      </c>
      <c r="P172" s="6">
        <v>300</v>
      </c>
      <c r="Q172" s="6">
        <v>50</v>
      </c>
      <c r="S172" s="6">
        <v>2417</v>
      </c>
      <c r="T172" s="6" t="s">
        <v>41</v>
      </c>
      <c r="U172" s="6" t="s">
        <v>260</v>
      </c>
      <c r="V172" s="6" t="s">
        <v>260</v>
      </c>
      <c r="W172" s="6" t="s">
        <v>1087</v>
      </c>
      <c r="Y172" s="6" t="s">
        <v>1088</v>
      </c>
      <c r="Z172" s="6" t="s">
        <v>1089</v>
      </c>
      <c r="AB172" s="6" t="s">
        <v>1090</v>
      </c>
      <c r="AC172" s="6">
        <v>139</v>
      </c>
      <c r="AD172" s="6">
        <v>119.95</v>
      </c>
      <c r="AF172" s="6" t="s">
        <v>40</v>
      </c>
      <c r="AG172" s="6" t="s">
        <v>40</v>
      </c>
      <c r="AI172" s="6" t="str">
        <f>HYPERLINK("https://doi.org/10.1515/9783110477597")</f>
        <v>https://doi.org/10.1515/9783110477597</v>
      </c>
      <c r="AK172" s="6" t="s">
        <v>48</v>
      </c>
    </row>
    <row r="173" spans="1:37" s="6" customFormat="1" x14ac:dyDescent="0.3">
      <c r="A173" s="6">
        <v>310843</v>
      </c>
      <c r="B173" s="7">
        <v>9783486781267</v>
      </c>
      <c r="C173" s="7"/>
      <c r="D173" s="7">
        <v>9783486752120</v>
      </c>
      <c r="F173" s="6" t="s">
        <v>1091</v>
      </c>
      <c r="G173" s="6" t="s">
        <v>1092</v>
      </c>
      <c r="H173" s="6" t="s">
        <v>1093</v>
      </c>
      <c r="J173" s="6">
        <v>1</v>
      </c>
      <c r="M173" s="6" t="s">
        <v>1094</v>
      </c>
      <c r="N173" s="8">
        <v>41571</v>
      </c>
      <c r="O173" s="6">
        <v>2013</v>
      </c>
      <c r="P173" s="6">
        <v>126</v>
      </c>
      <c r="Q173" s="6">
        <v>101</v>
      </c>
      <c r="R173" s="6">
        <v>10</v>
      </c>
      <c r="S173" s="6">
        <v>2417</v>
      </c>
      <c r="T173" s="6" t="s">
        <v>41</v>
      </c>
      <c r="U173" s="6" t="s">
        <v>260</v>
      </c>
      <c r="V173" s="6" t="s">
        <v>260</v>
      </c>
      <c r="W173" s="6" t="s">
        <v>1095</v>
      </c>
      <c r="Y173" s="6" t="s">
        <v>1096</v>
      </c>
      <c r="AC173" s="6">
        <v>139</v>
      </c>
      <c r="AE173" s="6">
        <v>99.95</v>
      </c>
      <c r="AF173" s="6" t="s">
        <v>40</v>
      </c>
      <c r="AH173" s="6" t="s">
        <v>40</v>
      </c>
      <c r="AI173" s="6" t="str">
        <f>HYPERLINK("https://doi.org/10.1524/9783486781267")</f>
        <v>https://doi.org/10.1524/9783486781267</v>
      </c>
      <c r="AK173" s="6" t="s">
        <v>48</v>
      </c>
    </row>
    <row r="174" spans="1:37" s="6" customFormat="1" x14ac:dyDescent="0.3">
      <c r="A174" s="6">
        <v>570374</v>
      </c>
      <c r="B174" s="7">
        <v>9781487576165</v>
      </c>
      <c r="C174" s="7"/>
      <c r="D174" s="7"/>
      <c r="F174" s="6" t="s">
        <v>1097</v>
      </c>
      <c r="G174" s="6" t="s">
        <v>1098</v>
      </c>
      <c r="H174" s="6" t="s">
        <v>1099</v>
      </c>
      <c r="J174" s="6">
        <v>1</v>
      </c>
      <c r="K174" s="6" t="s">
        <v>782</v>
      </c>
      <c r="M174" s="6" t="s">
        <v>783</v>
      </c>
      <c r="N174" s="8">
        <v>26282</v>
      </c>
      <c r="O174" s="6">
        <v>1971</v>
      </c>
      <c r="P174" s="6">
        <v>144</v>
      </c>
      <c r="R174" s="6">
        <v>10</v>
      </c>
      <c r="T174" s="6" t="s">
        <v>41</v>
      </c>
      <c r="U174" s="6" t="s">
        <v>42</v>
      </c>
      <c r="V174" s="6" t="s">
        <v>42</v>
      </c>
      <c r="W174" s="6" t="s">
        <v>1100</v>
      </c>
      <c r="Y174" s="6" t="s">
        <v>1101</v>
      </c>
      <c r="AB174" s="6" t="s">
        <v>1102</v>
      </c>
      <c r="AC174" s="6">
        <v>208.95</v>
      </c>
      <c r="AF174" s="6" t="s">
        <v>40</v>
      </c>
      <c r="AI174" s="6" t="str">
        <f>HYPERLINK("https://doi.org/10.3138/9781487576165")</f>
        <v>https://doi.org/10.3138/9781487576165</v>
      </c>
      <c r="AK174" s="6" t="s">
        <v>48</v>
      </c>
    </row>
    <row r="175" spans="1:37" s="6" customFormat="1" x14ac:dyDescent="0.3">
      <c r="A175" s="6">
        <v>4031</v>
      </c>
      <c r="B175" s="7">
        <v>9783110816006</v>
      </c>
      <c r="C175" s="7">
        <v>9783110150711</v>
      </c>
      <c r="D175" s="7"/>
      <c r="F175" s="6" t="s">
        <v>1103</v>
      </c>
      <c r="H175" s="6" t="s">
        <v>1104</v>
      </c>
      <c r="J175" s="6">
        <v>1</v>
      </c>
      <c r="K175" s="6" t="s">
        <v>1105</v>
      </c>
      <c r="L175" s="9" t="s">
        <v>408</v>
      </c>
      <c r="M175" s="6" t="s">
        <v>82</v>
      </c>
      <c r="N175" s="8">
        <v>40735</v>
      </c>
      <c r="O175" s="6">
        <v>1996</v>
      </c>
      <c r="P175" s="6">
        <v>230</v>
      </c>
      <c r="Q175" s="6">
        <v>61</v>
      </c>
      <c r="R175" s="6">
        <v>10</v>
      </c>
      <c r="S175" s="6">
        <v>2320</v>
      </c>
      <c r="T175" s="6" t="s">
        <v>41</v>
      </c>
      <c r="U175" s="6" t="s">
        <v>529</v>
      </c>
      <c r="V175" s="6" t="s">
        <v>529</v>
      </c>
      <c r="W175" s="6" t="s">
        <v>1106</v>
      </c>
      <c r="AC175" s="6">
        <v>159</v>
      </c>
      <c r="AD175" s="6">
        <v>109.95</v>
      </c>
      <c r="AF175" s="6" t="s">
        <v>40</v>
      </c>
      <c r="AG175" s="6" t="s">
        <v>40</v>
      </c>
      <c r="AI175" s="6" t="str">
        <f>HYPERLINK("https://doi.org/10.1515/9783110816006")</f>
        <v>https://doi.org/10.1515/9783110816006</v>
      </c>
      <c r="AK175" s="6" t="s">
        <v>48</v>
      </c>
    </row>
    <row r="176" spans="1:37" s="6" customFormat="1" x14ac:dyDescent="0.3">
      <c r="A176" s="6">
        <v>614611</v>
      </c>
      <c r="B176" s="7">
        <v>9783110766745</v>
      </c>
      <c r="C176" s="7">
        <v>9783110766738</v>
      </c>
      <c r="D176" s="7"/>
      <c r="F176" s="6" t="s">
        <v>1107</v>
      </c>
      <c r="I176" s="6" t="s">
        <v>1108</v>
      </c>
      <c r="J176" s="6">
        <v>1</v>
      </c>
      <c r="K176" s="6" t="s">
        <v>170</v>
      </c>
      <c r="L176" s="9" t="s">
        <v>1109</v>
      </c>
      <c r="M176" s="6" t="s">
        <v>82</v>
      </c>
      <c r="N176" s="8">
        <v>44886</v>
      </c>
      <c r="O176" s="6">
        <v>2023</v>
      </c>
      <c r="P176" s="6">
        <v>148</v>
      </c>
      <c r="Q176" s="6">
        <v>7</v>
      </c>
      <c r="S176" s="6">
        <v>2417</v>
      </c>
      <c r="T176" s="6" t="s">
        <v>41</v>
      </c>
      <c r="U176" s="6" t="s">
        <v>260</v>
      </c>
      <c r="V176" s="6" t="s">
        <v>260</v>
      </c>
      <c r="W176" s="6" t="s">
        <v>1110</v>
      </c>
      <c r="Y176" s="6" t="s">
        <v>1111</v>
      </c>
      <c r="AB176" s="6" t="s">
        <v>1112</v>
      </c>
      <c r="AC176" s="6">
        <v>139</v>
      </c>
      <c r="AD176" s="6">
        <v>159.94999999999999</v>
      </c>
      <c r="AF176" s="6" t="s">
        <v>40</v>
      </c>
      <c r="AG176" s="6" t="s">
        <v>40</v>
      </c>
      <c r="AI176" s="6" t="str">
        <f>HYPERLINK("https://doi.org/10.1515/9783110766745")</f>
        <v>https://doi.org/10.1515/9783110766745</v>
      </c>
      <c r="AK176" s="6" t="s">
        <v>48</v>
      </c>
    </row>
    <row r="177" spans="1:37" s="6" customFormat="1" x14ac:dyDescent="0.3">
      <c r="A177" s="6">
        <v>13032</v>
      </c>
      <c r="B177" s="7">
        <v>9783110867633</v>
      </c>
      <c r="C177" s="7">
        <v>9783110141498</v>
      </c>
      <c r="D177" s="7"/>
      <c r="F177" s="6" t="s">
        <v>1113</v>
      </c>
      <c r="G177" s="6" t="s">
        <v>1114</v>
      </c>
      <c r="H177" s="6" t="s">
        <v>1115</v>
      </c>
      <c r="J177" s="6">
        <v>1</v>
      </c>
      <c r="K177" s="6" t="s">
        <v>1116</v>
      </c>
      <c r="L177" s="9" t="s">
        <v>109</v>
      </c>
      <c r="M177" s="6" t="s">
        <v>82</v>
      </c>
      <c r="N177" s="8">
        <v>44116</v>
      </c>
      <c r="O177" s="6">
        <v>1993</v>
      </c>
      <c r="P177" s="6">
        <v>354</v>
      </c>
      <c r="Q177" s="6">
        <v>43</v>
      </c>
      <c r="R177" s="6">
        <v>10</v>
      </c>
      <c r="S177" s="6" t="s">
        <v>1072</v>
      </c>
      <c r="T177" s="6" t="s">
        <v>41</v>
      </c>
      <c r="U177" s="6" t="s">
        <v>42</v>
      </c>
      <c r="V177" s="6" t="s">
        <v>42</v>
      </c>
      <c r="W177" s="6" t="s">
        <v>1117</v>
      </c>
      <c r="Z177" s="6" t="s">
        <v>1118</v>
      </c>
      <c r="AC177" s="6">
        <v>159</v>
      </c>
      <c r="AD177" s="6">
        <v>189.95</v>
      </c>
      <c r="AF177" s="6" t="s">
        <v>40</v>
      </c>
      <c r="AG177" s="6" t="s">
        <v>40</v>
      </c>
      <c r="AI177" s="6" t="str">
        <f>HYPERLINK("https://doi.org/10.1515/9783110867633")</f>
        <v>https://doi.org/10.1515/9783110867633</v>
      </c>
      <c r="AK177" s="6" t="s">
        <v>48</v>
      </c>
    </row>
    <row r="178" spans="1:37" s="6" customFormat="1" x14ac:dyDescent="0.3">
      <c r="A178" s="6">
        <v>581948</v>
      </c>
      <c r="B178" s="7">
        <v>9780822389118</v>
      </c>
      <c r="C178" s="7"/>
      <c r="D178" s="7"/>
      <c r="F178" s="6" t="s">
        <v>1119</v>
      </c>
      <c r="G178" s="6" t="s">
        <v>1120</v>
      </c>
      <c r="H178" s="6" t="s">
        <v>1121</v>
      </c>
      <c r="J178" s="6">
        <v>1</v>
      </c>
      <c r="M178" s="6" t="s">
        <v>817</v>
      </c>
      <c r="N178" s="8">
        <v>39645</v>
      </c>
      <c r="O178" s="6">
        <v>2008</v>
      </c>
      <c r="P178" s="6">
        <v>216</v>
      </c>
      <c r="R178" s="6">
        <v>10</v>
      </c>
      <c r="T178" s="6" t="s">
        <v>41</v>
      </c>
      <c r="U178" s="6" t="s">
        <v>445</v>
      </c>
      <c r="V178" s="6" t="s">
        <v>445</v>
      </c>
      <c r="W178" s="6" t="s">
        <v>1122</v>
      </c>
      <c r="Y178" s="6" t="s">
        <v>1123</v>
      </c>
      <c r="Z178" s="6" t="s">
        <v>1124</v>
      </c>
      <c r="AA178" s="6" t="s">
        <v>1125</v>
      </c>
      <c r="AB178" s="6" t="s">
        <v>1126</v>
      </c>
      <c r="AC178" s="6">
        <v>130.94999999999999</v>
      </c>
      <c r="AF178" s="6" t="s">
        <v>40</v>
      </c>
      <c r="AI178" s="6" t="str">
        <f>HYPERLINK("https://doi.org/10.1515/9780822389118")</f>
        <v>https://doi.org/10.1515/9780822389118</v>
      </c>
      <c r="AK178" s="6" t="s">
        <v>48</v>
      </c>
    </row>
    <row r="179" spans="1:37" s="6" customFormat="1" x14ac:dyDescent="0.3">
      <c r="A179" s="6">
        <v>307068</v>
      </c>
      <c r="B179" s="7">
        <v>9783486856705</v>
      </c>
      <c r="C179" s="7">
        <v>9783486727661</v>
      </c>
      <c r="D179" s="7"/>
      <c r="E179" s="6" t="s">
        <v>88</v>
      </c>
      <c r="F179" s="6" t="s">
        <v>1127</v>
      </c>
      <c r="H179" s="6" t="s">
        <v>227</v>
      </c>
      <c r="J179" s="6">
        <v>1</v>
      </c>
      <c r="M179" s="6" t="s">
        <v>93</v>
      </c>
      <c r="N179" s="8">
        <v>41870</v>
      </c>
      <c r="O179" s="6">
        <v>2014</v>
      </c>
      <c r="P179" s="6">
        <v>260</v>
      </c>
      <c r="Q179" s="6">
        <v>181</v>
      </c>
      <c r="R179" s="6">
        <v>10</v>
      </c>
      <c r="S179" s="6">
        <v>2417</v>
      </c>
      <c r="T179" s="6" t="s">
        <v>41</v>
      </c>
      <c r="U179" s="6" t="s">
        <v>396</v>
      </c>
      <c r="V179" s="6" t="s">
        <v>396</v>
      </c>
      <c r="W179" s="6" t="s">
        <v>1128</v>
      </c>
      <c r="X179" s="6" t="s">
        <v>95</v>
      </c>
      <c r="Y179" s="6" t="s">
        <v>1129</v>
      </c>
      <c r="AB179" s="6" t="s">
        <v>1130</v>
      </c>
      <c r="AC179" s="6">
        <v>249</v>
      </c>
      <c r="AD179" s="6">
        <v>74.95</v>
      </c>
      <c r="AF179" s="6" t="s">
        <v>40</v>
      </c>
      <c r="AG179" s="6" t="s">
        <v>40</v>
      </c>
      <c r="AI179" s="6" t="str">
        <f>HYPERLINK("https://doi.org/10.1524/9783486856705")</f>
        <v>https://doi.org/10.1524/9783486856705</v>
      </c>
      <c r="AK179" s="6" t="s">
        <v>48</v>
      </c>
    </row>
    <row r="180" spans="1:37" s="6" customFormat="1" x14ac:dyDescent="0.3">
      <c r="A180" s="6">
        <v>578741</v>
      </c>
      <c r="B180" s="7">
        <v>9789048543137</v>
      </c>
      <c r="C180" s="7"/>
      <c r="D180" s="7"/>
      <c r="F180" s="6" t="s">
        <v>1131</v>
      </c>
      <c r="I180" s="6" t="s">
        <v>1132</v>
      </c>
      <c r="J180" s="6">
        <v>1</v>
      </c>
      <c r="M180" s="6" t="s">
        <v>416</v>
      </c>
      <c r="N180" s="8">
        <v>43937</v>
      </c>
      <c r="O180" s="6">
        <v>2020</v>
      </c>
      <c r="P180" s="6">
        <v>464</v>
      </c>
      <c r="Q180" s="6">
        <v>7</v>
      </c>
      <c r="R180" s="6">
        <v>10</v>
      </c>
      <c r="T180" s="6" t="s">
        <v>41</v>
      </c>
      <c r="U180" s="6" t="s">
        <v>42</v>
      </c>
      <c r="V180" s="6" t="s">
        <v>42</v>
      </c>
      <c r="W180" s="6" t="s">
        <v>1133</v>
      </c>
      <c r="Y180" s="6" t="s">
        <v>1134</v>
      </c>
      <c r="Z180" s="6" t="s">
        <v>1135</v>
      </c>
      <c r="AA180" s="6" t="s">
        <v>1136</v>
      </c>
      <c r="AB180" s="6" t="s">
        <v>1137</v>
      </c>
      <c r="AC180" s="6">
        <v>0</v>
      </c>
      <c r="AF180" s="6" t="s">
        <v>40</v>
      </c>
      <c r="AI180" s="6" t="str">
        <f>HYPERLINK("https://doi.org/10.1515/9789048543137?locatt=mode:legacy")</f>
        <v>https://doi.org/10.1515/9789048543137?locatt=mode:legacy</v>
      </c>
      <c r="AJ180" s="6" t="s">
        <v>1138</v>
      </c>
      <c r="AK180" s="6" t="s">
        <v>48</v>
      </c>
    </row>
    <row r="181" spans="1:37" s="6" customFormat="1" x14ac:dyDescent="0.3">
      <c r="A181" s="6">
        <v>11770</v>
      </c>
      <c r="B181" s="7">
        <v>9783110866087</v>
      </c>
      <c r="C181" s="7">
        <v>9783110122268</v>
      </c>
      <c r="D181" s="7"/>
      <c r="F181" s="6" t="s">
        <v>1139</v>
      </c>
      <c r="G181" s="6" t="s">
        <v>1140</v>
      </c>
      <c r="H181" s="6" t="s">
        <v>1141</v>
      </c>
      <c r="J181" s="6">
        <v>1</v>
      </c>
      <c r="K181" s="6" t="s">
        <v>1105</v>
      </c>
      <c r="L181" s="9" t="s">
        <v>528</v>
      </c>
      <c r="M181" s="6" t="s">
        <v>82</v>
      </c>
      <c r="N181" s="8">
        <v>43746</v>
      </c>
      <c r="O181" s="6">
        <v>1991</v>
      </c>
      <c r="P181" s="6">
        <v>605</v>
      </c>
      <c r="Q181" s="6">
        <v>498</v>
      </c>
      <c r="R181" s="6">
        <v>10</v>
      </c>
      <c r="S181" s="6">
        <v>2417</v>
      </c>
      <c r="T181" s="6" t="s">
        <v>41</v>
      </c>
      <c r="U181" s="6" t="s">
        <v>396</v>
      </c>
      <c r="V181" s="6" t="s">
        <v>396</v>
      </c>
      <c r="W181" s="6" t="s">
        <v>1073</v>
      </c>
      <c r="AC181" s="6">
        <v>159</v>
      </c>
      <c r="AD181" s="6">
        <v>174.95</v>
      </c>
      <c r="AF181" s="6" t="s">
        <v>40</v>
      </c>
      <c r="AG181" s="6" t="s">
        <v>40</v>
      </c>
      <c r="AI181" s="6" t="str">
        <f>HYPERLINK("https://doi.org/10.1515/9783110866087")</f>
        <v>https://doi.org/10.1515/9783110866087</v>
      </c>
      <c r="AK181" s="6" t="s">
        <v>48</v>
      </c>
    </row>
    <row r="182" spans="1:37" s="6" customFormat="1" x14ac:dyDescent="0.3">
      <c r="A182" s="6">
        <v>600266</v>
      </c>
      <c r="B182" s="7">
        <v>9783110745368</v>
      </c>
      <c r="C182" s="7">
        <v>9783110744958</v>
      </c>
      <c r="D182" s="7"/>
      <c r="F182" s="6" t="s">
        <v>1142</v>
      </c>
      <c r="H182" s="6" t="s">
        <v>1143</v>
      </c>
      <c r="J182" s="6">
        <v>1</v>
      </c>
      <c r="K182" s="6" t="s">
        <v>472</v>
      </c>
      <c r="L182" s="9" t="s">
        <v>528</v>
      </c>
      <c r="M182" s="6" t="s">
        <v>82</v>
      </c>
      <c r="N182" s="8">
        <v>44746</v>
      </c>
      <c r="O182" s="6">
        <v>2022</v>
      </c>
      <c r="P182" s="6">
        <v>177</v>
      </c>
      <c r="Q182" s="6">
        <v>3</v>
      </c>
      <c r="S182" s="6">
        <v>2417</v>
      </c>
      <c r="T182" s="6" t="s">
        <v>41</v>
      </c>
      <c r="U182" s="6" t="s">
        <v>53</v>
      </c>
      <c r="V182" s="6" t="s">
        <v>53</v>
      </c>
      <c r="W182" s="6" t="s">
        <v>1144</v>
      </c>
      <c r="Y182" s="6" t="s">
        <v>1145</v>
      </c>
      <c r="AB182" s="6" t="s">
        <v>1146</v>
      </c>
      <c r="AC182" s="6">
        <v>139</v>
      </c>
      <c r="AD182" s="6">
        <v>139.94999999999999</v>
      </c>
      <c r="AF182" s="6" t="s">
        <v>40</v>
      </c>
      <c r="AG182" s="6" t="s">
        <v>40</v>
      </c>
      <c r="AI182" s="6" t="str">
        <f>HYPERLINK("https://doi.org/10.1515/9783110745368")</f>
        <v>https://doi.org/10.1515/9783110745368</v>
      </c>
      <c r="AK182" s="6" t="s">
        <v>48</v>
      </c>
    </row>
    <row r="183" spans="1:37" s="6" customFormat="1" x14ac:dyDescent="0.3">
      <c r="A183" s="6">
        <v>123814</v>
      </c>
      <c r="B183" s="7">
        <v>9783110283600</v>
      </c>
      <c r="C183" s="7">
        <v>9783110282405</v>
      </c>
      <c r="D183" s="7"/>
      <c r="F183" s="6" t="s">
        <v>1147</v>
      </c>
      <c r="G183" s="6" t="s">
        <v>1148</v>
      </c>
      <c r="I183" s="6" t="s">
        <v>1149</v>
      </c>
      <c r="J183" s="6">
        <v>1</v>
      </c>
      <c r="K183" s="6" t="s">
        <v>1150</v>
      </c>
      <c r="L183" s="9" t="s">
        <v>494</v>
      </c>
      <c r="M183" s="6" t="s">
        <v>82</v>
      </c>
      <c r="N183" s="8">
        <v>41422</v>
      </c>
      <c r="O183" s="6">
        <v>2013</v>
      </c>
      <c r="P183" s="6">
        <v>274</v>
      </c>
      <c r="R183" s="6">
        <v>10</v>
      </c>
      <c r="S183" s="6">
        <v>2417</v>
      </c>
      <c r="T183" s="6" t="s">
        <v>41</v>
      </c>
      <c r="U183" s="6" t="s">
        <v>376</v>
      </c>
      <c r="V183" s="6" t="s">
        <v>376</v>
      </c>
      <c r="W183" s="6" t="s">
        <v>1151</v>
      </c>
      <c r="Y183" s="6" t="s">
        <v>1152</v>
      </c>
      <c r="AB183" s="6" t="s">
        <v>1153</v>
      </c>
      <c r="AC183" s="6">
        <v>139</v>
      </c>
      <c r="AD183" s="6">
        <v>169.95</v>
      </c>
      <c r="AF183" s="6" t="s">
        <v>40</v>
      </c>
      <c r="AG183" s="6" t="s">
        <v>40</v>
      </c>
      <c r="AI183" s="6" t="str">
        <f>HYPERLINK("https://doi.org/10.1515/9783110283600")</f>
        <v>https://doi.org/10.1515/9783110283600</v>
      </c>
      <c r="AK183" s="6" t="s">
        <v>48</v>
      </c>
    </row>
    <row r="184" spans="1:37" s="6" customFormat="1" x14ac:dyDescent="0.3">
      <c r="A184" s="6">
        <v>498161</v>
      </c>
      <c r="B184" s="7">
        <v>9781501501500</v>
      </c>
      <c r="C184" s="7">
        <v>9781501510489</v>
      </c>
      <c r="D184" s="7"/>
      <c r="F184" s="6" t="s">
        <v>1154</v>
      </c>
      <c r="H184" s="6" t="s">
        <v>1155</v>
      </c>
      <c r="J184" s="6">
        <v>1</v>
      </c>
      <c r="M184" s="6" t="s">
        <v>82</v>
      </c>
      <c r="N184" s="8">
        <v>42143</v>
      </c>
      <c r="O184" s="6">
        <v>2015</v>
      </c>
      <c r="P184" s="6">
        <v>192</v>
      </c>
      <c r="Q184" s="6">
        <v>58</v>
      </c>
      <c r="S184" s="6">
        <v>2417</v>
      </c>
      <c r="T184" s="6" t="s">
        <v>41</v>
      </c>
      <c r="U184" s="6" t="s">
        <v>53</v>
      </c>
      <c r="V184" s="6" t="s">
        <v>53</v>
      </c>
      <c r="W184" s="6" t="s">
        <v>1156</v>
      </c>
      <c r="Y184" s="6" t="s">
        <v>1157</v>
      </c>
      <c r="Z184" s="6" t="s">
        <v>1158</v>
      </c>
      <c r="AB184" s="6" t="s">
        <v>1159</v>
      </c>
      <c r="AC184" s="6">
        <v>139</v>
      </c>
      <c r="AD184" s="6">
        <v>84.95</v>
      </c>
      <c r="AF184" s="6" t="s">
        <v>40</v>
      </c>
      <c r="AG184" s="6" t="s">
        <v>40</v>
      </c>
      <c r="AI184" s="6" t="str">
        <f>HYPERLINK("https://doi.org/10.1515/9781501501500")</f>
        <v>https://doi.org/10.1515/9781501501500</v>
      </c>
      <c r="AK184" s="6" t="s">
        <v>48</v>
      </c>
    </row>
    <row r="185" spans="1:37" s="6" customFormat="1" x14ac:dyDescent="0.3">
      <c r="A185" s="6">
        <v>542434</v>
      </c>
      <c r="B185" s="7">
        <v>9780674985391</v>
      </c>
      <c r="C185" s="7"/>
      <c r="D185" s="7"/>
      <c r="F185" s="6" t="s">
        <v>1160</v>
      </c>
      <c r="G185" s="6" t="s">
        <v>1161</v>
      </c>
      <c r="H185" s="6" t="s">
        <v>1162</v>
      </c>
      <c r="J185" s="6">
        <v>1</v>
      </c>
      <c r="M185" s="6" t="s">
        <v>361</v>
      </c>
      <c r="N185" s="8">
        <v>43157</v>
      </c>
      <c r="O185" s="6">
        <v>2018</v>
      </c>
      <c r="P185" s="6">
        <v>232</v>
      </c>
      <c r="R185" s="6">
        <v>10</v>
      </c>
      <c r="T185" s="6" t="s">
        <v>41</v>
      </c>
      <c r="U185" s="6" t="s">
        <v>42</v>
      </c>
      <c r="V185" s="6" t="s">
        <v>42</v>
      </c>
      <c r="W185" s="6" t="s">
        <v>1163</v>
      </c>
      <c r="Y185" s="6" t="s">
        <v>1164</v>
      </c>
      <c r="Z185" s="6" t="s">
        <v>1165</v>
      </c>
      <c r="AA185" s="6" t="s">
        <v>1166</v>
      </c>
      <c r="AB185" s="6" t="s">
        <v>1167</v>
      </c>
      <c r="AC185" s="6">
        <v>34.950000000000003</v>
      </c>
      <c r="AF185" s="6" t="s">
        <v>40</v>
      </c>
      <c r="AI185" s="6" t="str">
        <f>HYPERLINK("https://doi.org/10.4159/9780674985391")</f>
        <v>https://doi.org/10.4159/9780674985391</v>
      </c>
      <c r="AK185" s="6" t="s">
        <v>48</v>
      </c>
    </row>
    <row r="186" spans="1:37" s="6" customFormat="1" x14ac:dyDescent="0.3">
      <c r="A186" s="6">
        <v>506036</v>
      </c>
      <c r="B186" s="7">
        <v>9783110408553</v>
      </c>
      <c r="C186" s="7"/>
      <c r="D186" s="7">
        <v>9783110408546</v>
      </c>
      <c r="F186" s="6" t="s">
        <v>1168</v>
      </c>
      <c r="H186" s="6" t="s">
        <v>1169</v>
      </c>
      <c r="J186" s="6">
        <v>1</v>
      </c>
      <c r="M186" s="6" t="s">
        <v>93</v>
      </c>
      <c r="N186" s="8">
        <v>42093</v>
      </c>
      <c r="O186" s="6">
        <v>2015</v>
      </c>
      <c r="P186" s="6">
        <v>242</v>
      </c>
      <c r="Q186" s="6">
        <v>86</v>
      </c>
      <c r="S186" s="6">
        <v>2417</v>
      </c>
      <c r="T186" s="6" t="s">
        <v>41</v>
      </c>
      <c r="U186" s="6" t="s">
        <v>53</v>
      </c>
      <c r="V186" s="6" t="s">
        <v>53</v>
      </c>
      <c r="W186" s="6" t="s">
        <v>1170</v>
      </c>
      <c r="Y186" s="6" t="s">
        <v>1171</v>
      </c>
      <c r="AB186" s="6" t="s">
        <v>1172</v>
      </c>
      <c r="AC186" s="6">
        <v>139</v>
      </c>
      <c r="AE186" s="6">
        <v>74.95</v>
      </c>
      <c r="AF186" s="6" t="s">
        <v>40</v>
      </c>
      <c r="AH186" s="6" t="s">
        <v>40</v>
      </c>
      <c r="AI186" s="6" t="str">
        <f>HYPERLINK("https://doi.org/10.1515/9783110408553")</f>
        <v>https://doi.org/10.1515/9783110408553</v>
      </c>
      <c r="AK186" s="6" t="s">
        <v>48</v>
      </c>
    </row>
    <row r="187" spans="1:37" s="6" customFormat="1" x14ac:dyDescent="0.3">
      <c r="A187" s="6">
        <v>317252</v>
      </c>
      <c r="B187" s="7">
        <v>9783486719895</v>
      </c>
      <c r="C187" s="7"/>
      <c r="D187" s="7">
        <v>9783486705843</v>
      </c>
      <c r="F187" s="6" t="s">
        <v>1173</v>
      </c>
      <c r="G187" s="6" t="s">
        <v>1174</v>
      </c>
      <c r="H187" s="6" t="s">
        <v>1175</v>
      </c>
      <c r="J187" s="6">
        <v>1</v>
      </c>
      <c r="M187" s="6" t="s">
        <v>1094</v>
      </c>
      <c r="N187" s="8">
        <v>41234</v>
      </c>
      <c r="O187" s="6">
        <v>2012</v>
      </c>
      <c r="P187" s="6">
        <v>325</v>
      </c>
      <c r="R187" s="6">
        <v>10</v>
      </c>
      <c r="S187" s="6">
        <v>2417</v>
      </c>
      <c r="T187" s="6" t="s">
        <v>41</v>
      </c>
      <c r="U187" s="6" t="s">
        <v>243</v>
      </c>
      <c r="V187" s="6" t="s">
        <v>243</v>
      </c>
      <c r="W187" s="6" t="s">
        <v>1073</v>
      </c>
      <c r="Y187" s="6" t="s">
        <v>1176</v>
      </c>
      <c r="AC187" s="6">
        <v>139</v>
      </c>
      <c r="AE187" s="6">
        <v>94.95</v>
      </c>
      <c r="AF187" s="6" t="s">
        <v>40</v>
      </c>
      <c r="AH187" s="6" t="s">
        <v>40</v>
      </c>
      <c r="AI187" s="6" t="str">
        <f>HYPERLINK("https://doi.org/10.1524/9783486719895")</f>
        <v>https://doi.org/10.1524/9783486719895</v>
      </c>
      <c r="AK187" s="6" t="s">
        <v>48</v>
      </c>
    </row>
    <row r="188" spans="1:37" s="6" customFormat="1" x14ac:dyDescent="0.3">
      <c r="A188" s="6">
        <v>559693</v>
      </c>
      <c r="B188" s="7">
        <v>9780226096315</v>
      </c>
      <c r="C188" s="7"/>
      <c r="D188" s="7"/>
      <c r="F188" s="6" t="s">
        <v>1177</v>
      </c>
      <c r="G188" s="6" t="s">
        <v>1178</v>
      </c>
      <c r="H188" s="6" t="s">
        <v>1179</v>
      </c>
      <c r="J188" s="6">
        <v>1</v>
      </c>
      <c r="M188" s="6" t="s">
        <v>1050</v>
      </c>
      <c r="N188" s="8">
        <v>39706</v>
      </c>
      <c r="O188" s="6">
        <v>2006</v>
      </c>
      <c r="P188" s="6">
        <v>344</v>
      </c>
      <c r="R188" s="6">
        <v>10</v>
      </c>
      <c r="T188" s="6" t="s">
        <v>41</v>
      </c>
      <c r="U188" s="6" t="s">
        <v>543</v>
      </c>
      <c r="V188" s="6" t="s">
        <v>543</v>
      </c>
      <c r="W188" s="6" t="s">
        <v>1180</v>
      </c>
      <c r="Y188" s="6" t="s">
        <v>1181</v>
      </c>
      <c r="Z188" s="6" t="s">
        <v>1182</v>
      </c>
      <c r="AA188" s="6" t="s">
        <v>1183</v>
      </c>
      <c r="AB188" s="6" t="s">
        <v>1184</v>
      </c>
      <c r="AC188" s="6">
        <v>173.95</v>
      </c>
      <c r="AF188" s="6" t="s">
        <v>40</v>
      </c>
      <c r="AI188" s="6" t="str">
        <f>HYPERLINK("https://www.degruyter.com/isbn/9780226096315")</f>
        <v>https://www.degruyter.com/isbn/9780226096315</v>
      </c>
      <c r="AK188" s="6" t="s">
        <v>48</v>
      </c>
    </row>
    <row r="189" spans="1:37" s="6" customFormat="1" x14ac:dyDescent="0.3">
      <c r="A189" s="6">
        <v>526442</v>
      </c>
      <c r="B189" s="7">
        <v>9781501505751</v>
      </c>
      <c r="C189" s="7"/>
      <c r="D189" s="7">
        <v>9781501514807</v>
      </c>
      <c r="F189" s="6" t="s">
        <v>1185</v>
      </c>
      <c r="G189" s="6" t="s">
        <v>1186</v>
      </c>
      <c r="H189" s="6" t="s">
        <v>1187</v>
      </c>
      <c r="J189" s="6">
        <v>1</v>
      </c>
      <c r="M189" s="6" t="s">
        <v>252</v>
      </c>
      <c r="N189" s="8">
        <v>42800</v>
      </c>
      <c r="O189" s="6">
        <v>2017</v>
      </c>
      <c r="P189" s="6">
        <v>310</v>
      </c>
      <c r="Q189" s="6">
        <v>87</v>
      </c>
      <c r="S189" s="6">
        <v>2417</v>
      </c>
      <c r="T189" s="6" t="s">
        <v>41</v>
      </c>
      <c r="U189" s="6" t="s">
        <v>433</v>
      </c>
      <c r="V189" s="6" t="s">
        <v>433</v>
      </c>
      <c r="W189" s="6" t="s">
        <v>1188</v>
      </c>
      <c r="Y189" s="6" t="s">
        <v>1189</v>
      </c>
      <c r="Z189" s="6" t="s">
        <v>1190</v>
      </c>
      <c r="AB189" s="6" t="s">
        <v>1191</v>
      </c>
      <c r="AC189" s="6">
        <v>149</v>
      </c>
      <c r="AE189" s="6">
        <v>89.95</v>
      </c>
      <c r="AF189" s="6" t="s">
        <v>40</v>
      </c>
      <c r="AH189" s="6" t="s">
        <v>40</v>
      </c>
      <c r="AI189" s="6" t="str">
        <f>HYPERLINK("https://doi.org/10.1515/9781501505751")</f>
        <v>https://doi.org/10.1515/9781501505751</v>
      </c>
      <c r="AK189" s="6" t="s">
        <v>48</v>
      </c>
    </row>
    <row r="190" spans="1:37" s="6" customFormat="1" x14ac:dyDescent="0.3">
      <c r="A190" s="6">
        <v>306875</v>
      </c>
      <c r="B190" s="7">
        <v>9783486711516</v>
      </c>
      <c r="C190" s="7"/>
      <c r="D190" s="7">
        <v>9783486705263</v>
      </c>
      <c r="F190" s="6" t="s">
        <v>1192</v>
      </c>
      <c r="G190" s="6" t="s">
        <v>1193</v>
      </c>
      <c r="H190" s="6" t="s">
        <v>1194</v>
      </c>
      <c r="J190" s="6">
        <v>1</v>
      </c>
      <c r="M190" s="6" t="s">
        <v>1094</v>
      </c>
      <c r="N190" s="8">
        <v>40883</v>
      </c>
      <c r="O190" s="6">
        <v>2011</v>
      </c>
      <c r="P190" s="6">
        <v>214</v>
      </c>
      <c r="R190" s="6">
        <v>10</v>
      </c>
      <c r="T190" s="6" t="s">
        <v>41</v>
      </c>
      <c r="U190" s="6" t="s">
        <v>139</v>
      </c>
      <c r="V190" s="6" t="s">
        <v>139</v>
      </c>
      <c r="W190" s="6" t="s">
        <v>1195</v>
      </c>
      <c r="Y190" s="6" t="s">
        <v>1196</v>
      </c>
      <c r="AC190" s="6">
        <v>139</v>
      </c>
      <c r="AE190" s="6">
        <v>94.95</v>
      </c>
      <c r="AF190" s="6" t="s">
        <v>40</v>
      </c>
      <c r="AH190" s="6" t="s">
        <v>40</v>
      </c>
      <c r="AI190" s="6" t="str">
        <f>HYPERLINK("https://doi.org/10.1524/9783486711516")</f>
        <v>https://doi.org/10.1524/9783486711516</v>
      </c>
      <c r="AK190" s="6" t="s">
        <v>48</v>
      </c>
    </row>
    <row r="191" spans="1:37" s="6" customFormat="1" x14ac:dyDescent="0.3">
      <c r="A191" s="6">
        <v>581707</v>
      </c>
      <c r="B191" s="7">
        <v>9780822391876</v>
      </c>
      <c r="C191" s="7"/>
      <c r="D191" s="7"/>
      <c r="F191" s="6" t="s">
        <v>1197</v>
      </c>
      <c r="G191" s="6" t="s">
        <v>1198</v>
      </c>
      <c r="H191" s="6" t="s">
        <v>1199</v>
      </c>
      <c r="J191" s="6">
        <v>1</v>
      </c>
      <c r="M191" s="6" t="s">
        <v>817</v>
      </c>
      <c r="N191" s="8">
        <v>41100</v>
      </c>
      <c r="O191" s="6">
        <v>2012</v>
      </c>
      <c r="P191" s="6">
        <v>336</v>
      </c>
      <c r="R191" s="6">
        <v>10</v>
      </c>
      <c r="T191" s="6" t="s">
        <v>41</v>
      </c>
      <c r="U191" s="6" t="s">
        <v>445</v>
      </c>
      <c r="V191" s="6" t="s">
        <v>445</v>
      </c>
      <c r="W191" s="6" t="s">
        <v>1200</v>
      </c>
      <c r="Y191" s="6" t="s">
        <v>1201</v>
      </c>
      <c r="Z191" s="6" t="s">
        <v>1202</v>
      </c>
      <c r="AA191" s="6" t="s">
        <v>1203</v>
      </c>
      <c r="AB191" s="6" t="s">
        <v>1204</v>
      </c>
      <c r="AC191" s="6">
        <v>140.94999999999999</v>
      </c>
      <c r="AF191" s="6" t="s">
        <v>40</v>
      </c>
      <c r="AI191" s="6" t="str">
        <f>HYPERLINK("https://doi.org/10.1515/9780822391876")</f>
        <v>https://doi.org/10.1515/9780822391876</v>
      </c>
      <c r="AK191" s="6" t="s">
        <v>48</v>
      </c>
    </row>
    <row r="192" spans="1:37" s="6" customFormat="1" x14ac:dyDescent="0.3">
      <c r="A192" s="6">
        <v>513265</v>
      </c>
      <c r="B192" s="7">
        <v>9783110434064</v>
      </c>
      <c r="C192" s="7">
        <v>9783110426885</v>
      </c>
      <c r="D192" s="7"/>
      <c r="F192" s="6" t="s">
        <v>1205</v>
      </c>
      <c r="G192" s="6" t="s">
        <v>1206</v>
      </c>
      <c r="H192" s="6" t="s">
        <v>1207</v>
      </c>
      <c r="J192" s="6">
        <v>1</v>
      </c>
      <c r="M192" s="6" t="s">
        <v>82</v>
      </c>
      <c r="N192" s="8">
        <v>42639</v>
      </c>
      <c r="O192" s="6">
        <v>2016</v>
      </c>
      <c r="P192" s="6">
        <v>333</v>
      </c>
      <c r="Q192" s="6">
        <v>227</v>
      </c>
      <c r="S192" s="6">
        <v>2417</v>
      </c>
      <c r="T192" s="6" t="s">
        <v>41</v>
      </c>
      <c r="U192" s="6" t="s">
        <v>260</v>
      </c>
      <c r="V192" s="6" t="s">
        <v>260</v>
      </c>
      <c r="W192" s="6" t="s">
        <v>1208</v>
      </c>
      <c r="Y192" s="6" t="s">
        <v>1209</v>
      </c>
      <c r="Z192" s="6" t="s">
        <v>1210</v>
      </c>
      <c r="AB192" s="6" t="s">
        <v>1211</v>
      </c>
      <c r="AC192" s="6">
        <v>139</v>
      </c>
      <c r="AD192" s="6">
        <v>119.95</v>
      </c>
      <c r="AF192" s="6" t="s">
        <v>40</v>
      </c>
      <c r="AG192" s="6" t="s">
        <v>40</v>
      </c>
      <c r="AI192" s="6" t="str">
        <f>HYPERLINK("https://doi.org/10.1515/9783110434064")</f>
        <v>https://doi.org/10.1515/9783110434064</v>
      </c>
      <c r="AK192" s="6" t="s">
        <v>48</v>
      </c>
    </row>
    <row r="193" spans="1:37" s="6" customFormat="1" x14ac:dyDescent="0.3">
      <c r="A193" s="6">
        <v>534501</v>
      </c>
      <c r="B193" s="7">
        <v>9781547400065</v>
      </c>
      <c r="C193" s="7"/>
      <c r="D193" s="7">
        <v>9781547416110</v>
      </c>
      <c r="F193" s="6" t="s">
        <v>1212</v>
      </c>
      <c r="H193" s="6" t="s">
        <v>1213</v>
      </c>
      <c r="J193" s="6">
        <v>1</v>
      </c>
      <c r="M193" s="6" t="s">
        <v>252</v>
      </c>
      <c r="N193" s="8">
        <v>43087</v>
      </c>
      <c r="O193" s="6">
        <v>2018</v>
      </c>
      <c r="P193" s="6">
        <v>256</v>
      </c>
      <c r="Q193" s="6">
        <v>10</v>
      </c>
      <c r="S193" s="6">
        <v>2320</v>
      </c>
      <c r="T193" s="6" t="s">
        <v>41</v>
      </c>
      <c r="U193" s="6" t="s">
        <v>341</v>
      </c>
      <c r="V193" s="6" t="s">
        <v>341</v>
      </c>
      <c r="W193" s="6" t="s">
        <v>1214</v>
      </c>
      <c r="Y193" s="6" t="s">
        <v>1215</v>
      </c>
      <c r="Z193" s="6" t="s">
        <v>1216</v>
      </c>
      <c r="AB193" s="6" t="s">
        <v>1217</v>
      </c>
      <c r="AC193" s="6">
        <v>149</v>
      </c>
      <c r="AE193" s="6">
        <v>64.95</v>
      </c>
      <c r="AF193" s="6" t="s">
        <v>40</v>
      </c>
      <c r="AH193" s="6" t="s">
        <v>40</v>
      </c>
      <c r="AI193" s="6" t="str">
        <f>HYPERLINK("https://doi.org/10.1515/9781547400065")</f>
        <v>https://doi.org/10.1515/9781547400065</v>
      </c>
      <c r="AK193" s="6" t="s">
        <v>48</v>
      </c>
    </row>
    <row r="194" spans="1:37" s="6" customFormat="1" x14ac:dyDescent="0.3">
      <c r="A194" s="6">
        <v>623729</v>
      </c>
      <c r="B194" s="7">
        <v>9781474465922</v>
      </c>
      <c r="C194" s="7"/>
      <c r="D194" s="7"/>
      <c r="F194" s="6" t="s">
        <v>1218</v>
      </c>
      <c r="H194" s="6" t="s">
        <v>1219</v>
      </c>
      <c r="J194" s="6">
        <v>1</v>
      </c>
      <c r="M194" s="6" t="s">
        <v>811</v>
      </c>
      <c r="N194" s="8">
        <v>44592</v>
      </c>
      <c r="O194" s="6">
        <v>2003</v>
      </c>
      <c r="P194" s="6">
        <v>214</v>
      </c>
      <c r="R194" s="6">
        <v>10</v>
      </c>
      <c r="T194" s="6" t="s">
        <v>41</v>
      </c>
      <c r="U194" s="6" t="s">
        <v>42</v>
      </c>
      <c r="V194" s="6" t="s">
        <v>42</v>
      </c>
      <c r="W194" s="6" t="s">
        <v>1220</v>
      </c>
      <c r="Y194" s="6" t="s">
        <v>1221</v>
      </c>
      <c r="AC194" s="6">
        <v>139.94999999999999</v>
      </c>
      <c r="AF194" s="6" t="s">
        <v>40</v>
      </c>
      <c r="AI194" s="6" t="str">
        <f>HYPERLINK("https://doi.org/10.1515/9781474465922")</f>
        <v>https://doi.org/10.1515/9781474465922</v>
      </c>
      <c r="AK194" s="6" t="s">
        <v>48</v>
      </c>
    </row>
    <row r="195" spans="1:37" s="6" customFormat="1" x14ac:dyDescent="0.3">
      <c r="A195" s="6">
        <v>514314</v>
      </c>
      <c r="B195" s="7">
        <v>9783110443882</v>
      </c>
      <c r="C195" s="7"/>
      <c r="D195" s="7">
        <v>9783110443325</v>
      </c>
      <c r="F195" s="6" t="s">
        <v>1222</v>
      </c>
      <c r="G195" s="6" t="s">
        <v>1223</v>
      </c>
      <c r="I195" s="6" t="s">
        <v>1224</v>
      </c>
      <c r="J195" s="6">
        <v>1</v>
      </c>
      <c r="M195" s="6" t="s">
        <v>82</v>
      </c>
      <c r="N195" s="8">
        <v>42261</v>
      </c>
      <c r="O195" s="6">
        <v>2015</v>
      </c>
      <c r="P195" s="6">
        <v>492</v>
      </c>
      <c r="S195" s="6">
        <v>2417</v>
      </c>
      <c r="T195" s="6" t="s">
        <v>41</v>
      </c>
      <c r="U195" s="6" t="s">
        <v>243</v>
      </c>
      <c r="V195" s="6" t="s">
        <v>243</v>
      </c>
      <c r="W195" s="6" t="s">
        <v>1225</v>
      </c>
      <c r="Y195" s="6" t="s">
        <v>1226</v>
      </c>
      <c r="AB195" s="6" t="s">
        <v>1227</v>
      </c>
      <c r="AC195" s="6">
        <v>0</v>
      </c>
      <c r="AE195" s="6">
        <v>109.95</v>
      </c>
      <c r="AF195" s="6" t="s">
        <v>40</v>
      </c>
      <c r="AH195" s="6" t="s">
        <v>40</v>
      </c>
      <c r="AI195" s="6" t="str">
        <f>HYPERLINK("https://doi.org/10.1515/9783110443882")</f>
        <v>https://doi.org/10.1515/9783110443882</v>
      </c>
      <c r="AJ195" s="6" t="s">
        <v>1228</v>
      </c>
      <c r="AK195" s="6" t="s">
        <v>48</v>
      </c>
    </row>
    <row r="196" spans="1:37" s="6" customFormat="1" x14ac:dyDescent="0.3">
      <c r="A196" s="6">
        <v>582956</v>
      </c>
      <c r="B196" s="7">
        <v>9780822376330</v>
      </c>
      <c r="C196" s="7"/>
      <c r="D196" s="7"/>
      <c r="F196" s="6" t="s">
        <v>1229</v>
      </c>
      <c r="G196" s="6" t="s">
        <v>1230</v>
      </c>
      <c r="H196" s="6" t="s">
        <v>1231</v>
      </c>
      <c r="J196" s="6">
        <v>1</v>
      </c>
      <c r="K196" s="6" t="s">
        <v>1232</v>
      </c>
      <c r="M196" s="6" t="s">
        <v>817</v>
      </c>
      <c r="N196" s="8">
        <v>42118</v>
      </c>
      <c r="O196" s="6">
        <v>2015</v>
      </c>
      <c r="P196" s="6">
        <v>424</v>
      </c>
      <c r="R196" s="6">
        <v>10</v>
      </c>
      <c r="T196" s="6" t="s">
        <v>41</v>
      </c>
      <c r="U196" s="6" t="s">
        <v>42</v>
      </c>
      <c r="V196" s="6" t="s">
        <v>42</v>
      </c>
      <c r="W196" s="6" t="s">
        <v>1233</v>
      </c>
      <c r="Y196" s="6" t="s">
        <v>1234</v>
      </c>
      <c r="Z196" s="6" t="s">
        <v>1235</v>
      </c>
      <c r="AA196" s="6" t="s">
        <v>1236</v>
      </c>
      <c r="AB196" s="6" t="s">
        <v>1237</v>
      </c>
      <c r="AC196" s="6">
        <v>153.94999999999999</v>
      </c>
      <c r="AF196" s="6" t="s">
        <v>40</v>
      </c>
      <c r="AI196" s="6" t="str">
        <f>HYPERLINK("https://doi.org/10.1515/9780822376330")</f>
        <v>https://doi.org/10.1515/9780822376330</v>
      </c>
      <c r="AK196" s="6" t="s">
        <v>48</v>
      </c>
    </row>
    <row r="197" spans="1:37" s="6" customFormat="1" x14ac:dyDescent="0.3">
      <c r="A197" s="6">
        <v>623463</v>
      </c>
      <c r="B197" s="7">
        <v>9780748676989</v>
      </c>
      <c r="C197" s="7"/>
      <c r="D197" s="7"/>
      <c r="F197" s="6" t="s">
        <v>1238</v>
      </c>
      <c r="G197" s="6" t="s">
        <v>1239</v>
      </c>
      <c r="H197" s="6" t="s">
        <v>1240</v>
      </c>
      <c r="J197" s="6">
        <v>1</v>
      </c>
      <c r="M197" s="6" t="s">
        <v>811</v>
      </c>
      <c r="N197" s="8">
        <v>44622</v>
      </c>
      <c r="O197" s="6">
        <v>2004</v>
      </c>
      <c r="P197" s="6">
        <v>192</v>
      </c>
      <c r="R197" s="6">
        <v>10</v>
      </c>
      <c r="T197" s="6" t="s">
        <v>41</v>
      </c>
      <c r="U197" s="6" t="s">
        <v>42</v>
      </c>
      <c r="V197" s="6" t="s">
        <v>42</v>
      </c>
      <c r="W197" s="6" t="s">
        <v>1241</v>
      </c>
      <c r="Y197" s="6" t="s">
        <v>1242</v>
      </c>
      <c r="AC197" s="6">
        <v>104.95</v>
      </c>
      <c r="AF197" s="6" t="s">
        <v>40</v>
      </c>
      <c r="AI197" s="6" t="str">
        <f>HYPERLINK("https://doi.org/10.1515/9780748676989?locatt=mode:legacy")</f>
        <v>https://doi.org/10.1515/9780748676989?locatt=mode:legacy</v>
      </c>
      <c r="AK197" s="6" t="s">
        <v>48</v>
      </c>
    </row>
    <row r="198" spans="1:37" s="6" customFormat="1" x14ac:dyDescent="0.3">
      <c r="A198" s="6">
        <v>548408</v>
      </c>
      <c r="B198" s="7">
        <v>9780231899543</v>
      </c>
      <c r="C198" s="7"/>
      <c r="D198" s="7"/>
      <c r="F198" s="6" t="s">
        <v>1243</v>
      </c>
      <c r="H198" s="6" t="s">
        <v>1244</v>
      </c>
      <c r="J198" s="6">
        <v>1</v>
      </c>
      <c r="M198" s="6" t="s">
        <v>39</v>
      </c>
      <c r="N198" s="8">
        <v>27455</v>
      </c>
      <c r="O198" s="6">
        <v>1975</v>
      </c>
      <c r="P198" s="6">
        <v>132</v>
      </c>
      <c r="R198" s="6">
        <v>10</v>
      </c>
      <c r="T198" s="6" t="s">
        <v>41</v>
      </c>
      <c r="U198" s="6" t="s">
        <v>42</v>
      </c>
      <c r="V198" s="6" t="s">
        <v>42</v>
      </c>
      <c r="W198" s="6" t="s">
        <v>1245</v>
      </c>
      <c r="AC198" s="6">
        <v>43.99</v>
      </c>
      <c r="AF198" s="6" t="s">
        <v>40</v>
      </c>
      <c r="AI198" s="6" t="str">
        <f>HYPERLINK("https://doi.org/10.7312/luca94612")</f>
        <v>https://doi.org/10.7312/luca94612</v>
      </c>
      <c r="AK198" s="6" t="s">
        <v>48</v>
      </c>
    </row>
    <row r="199" spans="1:37" s="6" customFormat="1" x14ac:dyDescent="0.3">
      <c r="A199" s="6">
        <v>526405</v>
      </c>
      <c r="B199" s="7">
        <v>9781501505652</v>
      </c>
      <c r="C199" s="7"/>
      <c r="D199" s="7">
        <v>9781501514760</v>
      </c>
      <c r="F199" s="6" t="s">
        <v>1246</v>
      </c>
      <c r="G199" s="6" t="s">
        <v>1247</v>
      </c>
      <c r="H199" s="6" t="s">
        <v>251</v>
      </c>
      <c r="J199" s="6">
        <v>1</v>
      </c>
      <c r="M199" s="6" t="s">
        <v>252</v>
      </c>
      <c r="N199" s="8">
        <v>43262</v>
      </c>
      <c r="O199" s="6">
        <v>2018</v>
      </c>
      <c r="P199" s="6">
        <v>316</v>
      </c>
      <c r="Q199" s="6">
        <v>10</v>
      </c>
      <c r="S199" s="6">
        <v>2320</v>
      </c>
      <c r="T199" s="6" t="s">
        <v>41</v>
      </c>
      <c r="U199" s="6" t="s">
        <v>654</v>
      </c>
      <c r="V199" s="6" t="s">
        <v>654</v>
      </c>
      <c r="W199" s="6" t="s">
        <v>1248</v>
      </c>
      <c r="Y199" s="6" t="s">
        <v>1249</v>
      </c>
      <c r="Z199" s="6" t="s">
        <v>1250</v>
      </c>
      <c r="AB199" s="6" t="s">
        <v>1251</v>
      </c>
      <c r="AC199" s="6">
        <v>149</v>
      </c>
      <c r="AE199" s="6">
        <v>54.95</v>
      </c>
      <c r="AF199" s="6" t="s">
        <v>40</v>
      </c>
      <c r="AH199" s="6" t="s">
        <v>40</v>
      </c>
      <c r="AI199" s="6" t="str">
        <f>HYPERLINK("https://doi.org/10.1515/9781501505652")</f>
        <v>https://doi.org/10.1515/9781501505652</v>
      </c>
      <c r="AK199" s="6" t="s">
        <v>48</v>
      </c>
    </row>
    <row r="200" spans="1:37" s="6" customFormat="1" x14ac:dyDescent="0.3">
      <c r="A200" s="6">
        <v>4992</v>
      </c>
      <c r="B200" s="7">
        <v>9783110807301</v>
      </c>
      <c r="C200" s="7"/>
      <c r="D200" s="7"/>
      <c r="F200" s="6" t="s">
        <v>1252</v>
      </c>
      <c r="H200" s="6" t="s">
        <v>1141</v>
      </c>
      <c r="J200" s="6">
        <v>1</v>
      </c>
      <c r="M200" s="6" t="s">
        <v>82</v>
      </c>
      <c r="N200" s="8">
        <v>41311</v>
      </c>
      <c r="O200" s="6">
        <v>1998</v>
      </c>
      <c r="P200" s="6">
        <v>755</v>
      </c>
      <c r="R200" s="6">
        <v>10</v>
      </c>
      <c r="S200" s="6">
        <v>2320</v>
      </c>
      <c r="T200" s="6" t="s">
        <v>41</v>
      </c>
      <c r="U200" s="6" t="s">
        <v>396</v>
      </c>
      <c r="V200" s="6" t="s">
        <v>396</v>
      </c>
      <c r="W200" s="6" t="s">
        <v>1106</v>
      </c>
      <c r="AC200" s="6">
        <v>159</v>
      </c>
      <c r="AF200" s="6" t="s">
        <v>40</v>
      </c>
      <c r="AI200" s="6" t="str">
        <f>HYPERLINK("https://doi.org/10.1515/9783110807301")</f>
        <v>https://doi.org/10.1515/9783110807301</v>
      </c>
      <c r="AK200" s="6" t="s">
        <v>48</v>
      </c>
    </row>
    <row r="201" spans="1:37" s="6" customFormat="1" x14ac:dyDescent="0.3">
      <c r="A201" s="6">
        <v>572619</v>
      </c>
      <c r="B201" s="7">
        <v>9780300231557</v>
      </c>
      <c r="C201" s="7"/>
      <c r="D201" s="7"/>
      <c r="F201" s="6" t="s">
        <v>1253</v>
      </c>
      <c r="G201" s="6" t="s">
        <v>1254</v>
      </c>
      <c r="H201" s="6" t="s">
        <v>1255</v>
      </c>
      <c r="J201" s="6">
        <v>1</v>
      </c>
      <c r="M201" s="6" t="s">
        <v>52</v>
      </c>
      <c r="N201" s="8">
        <v>43067</v>
      </c>
      <c r="O201" s="6">
        <v>2017</v>
      </c>
      <c r="P201" s="6">
        <v>192</v>
      </c>
      <c r="R201" s="6">
        <v>10</v>
      </c>
      <c r="T201" s="6" t="s">
        <v>41</v>
      </c>
      <c r="U201" s="6" t="s">
        <v>42</v>
      </c>
      <c r="V201" s="6" t="s">
        <v>42</v>
      </c>
      <c r="W201" s="6" t="s">
        <v>1256</v>
      </c>
      <c r="Y201" s="6" t="s">
        <v>1257</v>
      </c>
      <c r="AB201" s="6" t="s">
        <v>1258</v>
      </c>
      <c r="AC201" s="6">
        <v>48.95</v>
      </c>
      <c r="AF201" s="6" t="s">
        <v>40</v>
      </c>
      <c r="AI201" s="6" t="str">
        <f>HYPERLINK("https://doi.org/10.12987/9780300231557")</f>
        <v>https://doi.org/10.12987/9780300231557</v>
      </c>
      <c r="AK201" s="6" t="s">
        <v>48</v>
      </c>
    </row>
    <row r="202" spans="1:37" s="6" customFormat="1" x14ac:dyDescent="0.3">
      <c r="A202" s="6">
        <v>308588</v>
      </c>
      <c r="B202" s="7">
        <v>9783486714463</v>
      </c>
      <c r="C202" s="7"/>
      <c r="D202" s="7">
        <v>9783486707984</v>
      </c>
      <c r="E202" s="6" t="s">
        <v>88</v>
      </c>
      <c r="F202" s="6" t="s">
        <v>1259</v>
      </c>
      <c r="G202" s="6" t="s">
        <v>1260</v>
      </c>
      <c r="H202" s="6" t="s">
        <v>1261</v>
      </c>
      <c r="J202" s="6">
        <v>1</v>
      </c>
      <c r="M202" s="6" t="s">
        <v>1094</v>
      </c>
      <c r="N202" s="8">
        <v>40892</v>
      </c>
      <c r="O202" s="6">
        <v>2011</v>
      </c>
      <c r="P202" s="6">
        <v>200</v>
      </c>
      <c r="R202" s="6">
        <v>10</v>
      </c>
      <c r="S202" s="6">
        <v>2417</v>
      </c>
      <c r="T202" s="6" t="s">
        <v>41</v>
      </c>
      <c r="U202" s="6" t="s">
        <v>662</v>
      </c>
      <c r="V202" s="6" t="s">
        <v>662</v>
      </c>
      <c r="W202" s="6" t="s">
        <v>1073</v>
      </c>
      <c r="X202" s="6" t="s">
        <v>95</v>
      </c>
      <c r="Y202" s="6" t="s">
        <v>1262</v>
      </c>
      <c r="AC202" s="6">
        <v>699</v>
      </c>
      <c r="AE202" s="6">
        <v>54.95</v>
      </c>
      <c r="AF202" s="6" t="s">
        <v>40</v>
      </c>
      <c r="AH202" s="6" t="s">
        <v>40</v>
      </c>
      <c r="AI202" s="6" t="str">
        <f>HYPERLINK("https://doi.org/10.1524/9783486714463")</f>
        <v>https://doi.org/10.1524/9783486714463</v>
      </c>
      <c r="AK202" s="6" t="s">
        <v>48</v>
      </c>
    </row>
    <row r="203" spans="1:37" s="6" customFormat="1" x14ac:dyDescent="0.3">
      <c r="A203" s="6">
        <v>505974</v>
      </c>
      <c r="B203" s="7">
        <v>9783110407617</v>
      </c>
      <c r="C203" s="7"/>
      <c r="D203" s="7">
        <v>9783110407532</v>
      </c>
      <c r="E203" s="6" t="s">
        <v>88</v>
      </c>
      <c r="F203" s="6" t="s">
        <v>1263</v>
      </c>
      <c r="H203" s="6" t="s">
        <v>1264</v>
      </c>
      <c r="J203" s="6">
        <v>1</v>
      </c>
      <c r="K203" s="6" t="s">
        <v>1265</v>
      </c>
      <c r="L203" s="9" t="s">
        <v>930</v>
      </c>
      <c r="M203" s="6" t="s">
        <v>93</v>
      </c>
      <c r="N203" s="8">
        <v>42321</v>
      </c>
      <c r="O203" s="6">
        <v>2015</v>
      </c>
      <c r="P203" s="6">
        <v>307</v>
      </c>
      <c r="Q203" s="6">
        <v>22</v>
      </c>
      <c r="S203" s="6">
        <v>2417</v>
      </c>
      <c r="T203" s="6" t="s">
        <v>41</v>
      </c>
      <c r="U203" s="6" t="s">
        <v>139</v>
      </c>
      <c r="V203" s="6" t="s">
        <v>139</v>
      </c>
      <c r="W203" s="6" t="s">
        <v>1266</v>
      </c>
      <c r="X203" s="6" t="s">
        <v>95</v>
      </c>
      <c r="Y203" s="6" t="s">
        <v>1267</v>
      </c>
      <c r="AB203" s="6" t="s">
        <v>1268</v>
      </c>
      <c r="AC203" s="6">
        <v>249</v>
      </c>
      <c r="AE203" s="6">
        <v>49.95</v>
      </c>
      <c r="AF203" s="6" t="s">
        <v>40</v>
      </c>
      <c r="AH203" s="6" t="s">
        <v>40</v>
      </c>
      <c r="AI203" s="6" t="str">
        <f>HYPERLINK("https://doi.org/10.1515/9783110407617")</f>
        <v>https://doi.org/10.1515/9783110407617</v>
      </c>
      <c r="AK203" s="6" t="s">
        <v>48</v>
      </c>
    </row>
    <row r="204" spans="1:37" s="6" customFormat="1" x14ac:dyDescent="0.3">
      <c r="A204" s="6">
        <v>523756</v>
      </c>
      <c r="B204" s="7">
        <v>9783110508666</v>
      </c>
      <c r="C204" s="7">
        <v>9783828203013</v>
      </c>
      <c r="D204" s="7"/>
      <c r="F204" s="6" t="s">
        <v>1269</v>
      </c>
      <c r="G204" s="6" t="s">
        <v>1270</v>
      </c>
      <c r="I204" s="6" t="s">
        <v>1271</v>
      </c>
      <c r="J204" s="6">
        <v>1</v>
      </c>
      <c r="M204" s="6" t="s">
        <v>93</v>
      </c>
      <c r="N204" s="8">
        <v>42681</v>
      </c>
      <c r="O204" s="6">
        <v>2004</v>
      </c>
      <c r="P204" s="6">
        <v>316</v>
      </c>
      <c r="Q204" s="6">
        <v>25</v>
      </c>
      <c r="R204" s="6">
        <v>10</v>
      </c>
      <c r="T204" s="6" t="s">
        <v>41</v>
      </c>
      <c r="U204" s="6" t="s">
        <v>42</v>
      </c>
      <c r="V204" s="6" t="s">
        <v>42</v>
      </c>
      <c r="W204" s="6" t="s">
        <v>675</v>
      </c>
      <c r="Z204" s="6" t="s">
        <v>1272</v>
      </c>
      <c r="AC204" s="6">
        <v>52.95</v>
      </c>
      <c r="AD204" s="6">
        <v>48</v>
      </c>
      <c r="AF204" s="6" t="s">
        <v>40</v>
      </c>
      <c r="AG204" s="6" t="s">
        <v>40</v>
      </c>
      <c r="AI204" s="6" t="str">
        <f>HYPERLINK("https://doi.org/10.1515/9783110508666")</f>
        <v>https://doi.org/10.1515/9783110508666</v>
      </c>
      <c r="AK204" s="6" t="s">
        <v>48</v>
      </c>
    </row>
  </sheetData>
  <autoFilter ref="A8:AK204" xr:uid="{DF3F936E-2709-4CCD-A7F2-855D26467F1D}"/>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Swee, Lervinia</cp:lastModifiedBy>
  <dcterms:created xsi:type="dcterms:W3CDTF">2023-04-13T03:21:28Z</dcterms:created>
  <dcterms:modified xsi:type="dcterms:W3CDTF">2024-02-02T13:26:21Z</dcterms:modified>
</cp:coreProperties>
</file>