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0" documentId="8_{6195BC49-61A7-4FA2-AB45-096FD38D0778}" xr6:coauthVersionLast="47" xr6:coauthVersionMax="47" xr10:uidLastSave="{00000000-0000-0000-0000-000000000000}"/>
  <bookViews>
    <workbookView xWindow="-108" yWindow="-108" windowWidth="23256" windowHeight="12576" xr2:uid="{32E9B13C-01F8-41A1-B565-BA1899706BA7}"/>
  </bookViews>
  <sheets>
    <sheet name="Sheet1" sheetId="1" r:id="rId1"/>
  </sheets>
  <definedNames>
    <definedName name="_xlnm._FilterDatabase" localSheetId="0" hidden="1">Sheet1!$A$8:$AK$208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8" i="1" l="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<sst xmlns="http://schemas.openxmlformats.org/spreadsheetml/2006/main" count="2858" uniqueCount="1201">
  <si>
    <t xml:space="preserve">Prices are subject to change. </t>
  </si>
  <si>
    <t xml:space="preserve">Please contact your local sales representatives for details. </t>
  </si>
  <si>
    <t>Top 200: Linguistics</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</si>
  <si>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</si>
  <si>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</si>
  <si>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</si>
  <si>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</si>
  <si>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</si>
  <si>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</si>
  <si>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</si>
  <si>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</si>
  <si>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</si>
  <si>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</si>
  <si>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</si>
  <si>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</si>
  <si>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</si>
  <si>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</si>
  <si>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</si>
  <si>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</si>
  <si>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</si>
  <si>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</si>
  <si>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</si>
  <si>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</si>
  <si>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</si>
  <si>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</si>
  <si>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</si>
  <si>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</si>
  <si>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</si>
  <si>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</si>
  <si>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</si>
  <si>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</si>
  <si>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</si>
  <si>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</si>
  <si>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</si>
  <si>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</si>
  <si>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</si>
  <si>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</si>
  <si>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Textbook</t>
  </si>
  <si>
    <t>Introduction to English Linguistics</t>
  </si>
  <si>
    <t>Plag, Ingo / Braun, Maria / Arndt-Lappe, Sabine / Schramm, Mareile</t>
  </si>
  <si>
    <t>Mouton Textbook</t>
  </si>
  <si>
    <t>281</t>
  </si>
  <si>
    <t>De Gruyter Mouton</t>
  </si>
  <si>
    <t>Available</t>
  </si>
  <si>
    <t>Linguistics and Semiotics</t>
  </si>
  <si>
    <t>Germanic Languages</t>
  </si>
  <si>
    <t>English</t>
  </si>
  <si>
    <t xml:space="preserve"> LAN009000 LANGUAGE ARTS &amp; DISCIPLINES / Linguistics / General</t>
  </si>
  <si>
    <t>College/higher education</t>
  </si>
  <si>
    <t>This highly successful textbook introduces university students to English linguistics, with a hands-on didactic orientation. It covers the core areas of structural linguistics, with extensions to historical linguistics, sociolinguistics and psycholinguistics. The updated third edition contains a new chapter that presents modern empirical research methods in the form of exemplary small-scale studies.</t>
  </si>
  <si>
    <t xml:space="preserve"> [...] an excellent introduction [...] Claudia Claridge in: Anglistik: International Journal of English Studies 28.1 (March 2017), pp. 155-156  [...] the book is indeed enjoyable. University students all over the globe will, undoubtedly, find it stimulating and inspiring. Dinha T. Gorgis in: Linguist List 21.664</t>
  </si>
  <si>
    <t>Ingo Plag, Sabine Arndt-Lappe, Maria Braun,and Mareile Schramm, University of Siegen, Germany.</t>
  </si>
  <si>
    <t>N</t>
  </si>
  <si>
    <t>Teaching and Assessing Intercultural Communicative Competence</t>
  </si>
  <si>
    <t>Revisited</t>
  </si>
  <si>
    <t>Byram, Michael</t>
  </si>
  <si>
    <t>Multilingual Matters</t>
  </si>
  <si>
    <t>Applied Linguistics</t>
  </si>
  <si>
    <t>Language Teaching and Learning</t>
  </si>
  <si>
    <t xml:space="preserve"> LAN020000 LANGUAGE ARTS &amp; DISCIPLINES / Study &amp; Teaching; SOC002010 SOCIAL SCIENCE / Anthropology / Cultural &amp; Social</t>
  </si>
  <si>
    <t>This revised edition of Michael Byram’s classic 1997 book updates the text in  light of both recent research and critiques and commentaries on the 1st edition. The book is an invaluable guide for teachers and curriculum developers, taking them from a definition of Intercultural Communicative Competence through planning for teaching to assessment.</t>
  </si>
  <si>
    <t>Stylish Academic Writing</t>
  </si>
  <si>
    <t>Sword,  Helen</t>
  </si>
  <si>
    <t>Harvard University Press</t>
  </si>
  <si>
    <t>Theoretical Frameworks and Disciplines</t>
  </si>
  <si>
    <t>Philosophy of Language</t>
  </si>
  <si>
    <t xml:space="preserve"> EDU015000 EDUCATION / Higher; LAN002000 LANGUAGE ARTS &amp; DISCIPLINES / Authorship; LAN028000 LANGUAGE ARTS &amp; DISCIPLINES / Style Manuals</t>
  </si>
  <si>
    <t>Elegant ideas deserve elegant expression. Sword dispels the myth that you can´t get published without writing wordy, impersonal prose. For scholars frustrated with disciplinary conventions or eager to write for a larger audience, here are imaginative, practical, witty pointers that show how to make articles and books enjoyable to read&amp;mdashand to write.</t>
  </si>
  <si>
    <t>ContentsPart I: Style and Substance1. Rules of Engagement2. On Being Disciplined3. A Guide to the Style GuidesPart II: The Elements of Stylishness4. Voice and Echo5. Smart Sentencing6. Tempting Titles7. Hooks and Sinkers8. The Story Net9. Show and Tell10. Jargonitis11. Structural Designs12. Points of Reference13. The Big Picture14. The Creative TouchAfterword: Becoming a Stylish WriterAppendixNotesBibliography&lt;div class='ch-level-1' class='start-page-213' clas</t>
  </si>
  <si>
    <t>SwordHelen: Helen Sword is Associate Professor in the Centre for Academic Development at the University of Auckland.</t>
  </si>
  <si>
    <t>A Handbook of Varieties of English</t>
  </si>
  <si>
    <t>A Multimedia Reference Tool. Volume 1: Phonology. Volume 2: Morphology and Syntax</t>
  </si>
  <si>
    <t>Kortmann, Bernd / Schneider, Edgar W.</t>
  </si>
  <si>
    <t>The Handbook ‚Varieties of English‘ is by far the most thorough reference work on phonology and the first-ever comprehensive overview of the morphology and syntax of varieties of English in the world.   Survey Articles  The books feature descriptive survey articles that are authored by widely acclaimed specialists in the field and that    cover all main national standard varieties, distinctive regional, ethnic, and social varieties, major contact varieties, as well as major ESL varieties    share a common core, which makes them invaluable research tools for cross-linguistic comparisons    provide information on the historical and cultural backgrounds as well as the current sociolinguistic situations in the respective regions    serve as state-of-the-art reports on major issues in current research.    The handbook is an indispensable reference work and research tool for sociolinguists, dialectologists, phonologists, grammarians, typologists, and specialists in contact languages and varieties of English around the world. It is also ideally suited not only for professional academics but also for undergraduate and graduate students.   The editors are responsible for the following topics:    Kate Burridge/ Bernd Kortmann: Australia / Pacific Archipelagos    Bernd Kortmann: British Isles: Morphology and Syntax    Rajend Mesthrie: Africa / South and Southeast Asia    Edgar W. Schneider: The Americas / Caribbean    Clive Upton: British Isles: Phonology</t>
  </si>
  <si>
    <t>Volume 1: PhonologyBernd Kortmann and Edgar Schneider General introductionBernd Kortmann and Clive Upton (eds.) The British IslesBernd Kortmann and Clive Upton Introduction: Varieties of English in the British IslesGunnel Melchers The phonology of English spoken in Orkney and ShetlandJane Stuart-Smith The phonology of Scottish EnglishRaymond Hickey The phonology of Irish EnglishRobert Penhallurick The phonology of Welsh EnglishJoan Beal The phonology of English dialects in the North of EnglandUrszula Clark The phonology of the English West MidlandsPeter Trudgill The phonology of the dialect of East AngliaUlrike Altendorf and Dominic Watt The phonology of the dialects in the South of EnglandHeinrich Ramisch The phonology of Channel Island EnglishClive Upton Received PronunciationPeter L. Patrick The phonology of British Creole Edgar Schneider (ed.) The Americas and CaribbeanEdgar Schneider Introduction: Varieties of English in the Americas and the CaribbeanWilliam Kretzschmar Standard American English pronunciationNaomi Nagy and Julie Roberts New England phonologyMatthew Gordon New York, Philadelphia, and other northern cities: PhonologyErik Thomas Rural Southern white accentsJan Tillery and Guy Bailey The phonology of the Urban SouthMatthew Gordon Phonology of the West and MidwestCharles Boberg The pronunciation of English in CanadaSandra Clarke Newfoundland English phonologyWalter Edwards Phonology of African American</t>
  </si>
  <si>
    <t xml:space="preserve"> These state-of-the-art volumes are a magnificent testimony to the incredible amount of research which has been carried out in the last quarter century on variation in English around the world. The editors should be heartily congratulated [...] David Britain in: Journal of Linguistics 3/2007  The editors have set their sights high - and managed to achieve them admirably. [...] this is the kind of reference work that comes along maybe oncein a generation, and will revolutionize the ways in which we and our students can work with the English language. Monika S. Schmid in:  Linguist List 16.1740   The handbook marks a milestone in the field of English linguistics. Holger Diessel in: Zeitschrift für Sprachwissenschaft 11/2006  This impressive reference presents the most up-to-date findings on the phonology (v.1), morphology, and syntax (v.2) for 60 varieties of English, including national standard regional, ethnic, and social pidgins and creoles and the major English as a second language varieties of the British Isles, Americas and Caribbean, Pacific and Australasia, Africa, and South and Southeast Asia. Reference &amp;amp Research Book News, 08/2005</t>
  </si>
  <si>
    <t>Bernd Kortmann is Professor at the University of Freiburg/Breisgau, Germany. Edgar W. Schneider is Professor at the University of Regensburg, Germany. Kate Burridge is Professor at La Trobe University, Australia. Rajend Mesthrie is Professor at the University of Cape Town, South Africa. Clive Upton is Professor at Leeds University, United Kingdom.</t>
  </si>
  <si>
    <t>English Linguistics</t>
  </si>
  <si>
    <t>A Coursebook for Students of English</t>
  </si>
  <si>
    <t>Herbst, Thomas</t>
  </si>
  <si>
    <t>120</t>
  </si>
  <si>
    <t>The book introduces the reader to the central areas of English linguistics. The main sections are: the English language and linguistics - sounds - meaning-carrying units - sentences: models of grammar - meaning - utterances - variation. Notably, the book is written from a foreign student's perspective of the English language, i.e. aspects relevant to foreign language teaching receive particular attention. A great deal of emphasis is put on the insights to be gained from the analysis of corpora, especially with respect to the idiomatic character of language (idiom principle, valency approach). In addition, the text offers basic facts about the history of the language and elaborates on the differences between British and American English.  The author demonstrates that a linguistic fact can usually be described in more than one way. To this end, each section contains a chapter written for beginners providing a broad outline and introducing the basic terminology. The remaining chapters in each section highlight linguistic facts in more detail and give an idea of how particular theories account for them. The book can be used both from the first semester onwards and as perfect study aid for final B.A.-examinations.</t>
  </si>
  <si>
    <t>Thomas Herbst, University of Erlangen-Nürnberg, Germany.</t>
  </si>
  <si>
    <t>The Copyeditor's Handbook</t>
  </si>
  <si>
    <t>A Guide for Book Publishing and Corporate Communications</t>
  </si>
  <si>
    <t>Schwartz, Marilyn / Einsohn, Amy</t>
  </si>
  <si>
    <t>University of California Press</t>
  </si>
  <si>
    <t>Levels of Linguistic Analysis</t>
  </si>
  <si>
    <t>Phonetics</t>
  </si>
  <si>
    <t xml:space="preserve"> LAN006000 LANGUAGE ARTS &amp; DISCIPLINES / Grammar &amp; Punctuation; LAN022000 LANGUAGE ARTS &amp; DISCIPLINES / Editing &amp; Proofreading; LAN028000 LANGUAGE ARTS &amp; DISCIPLINES / Style Manuals</t>
  </si>
  <si>
    <t>Unstuffy, hip, and often funny, The Copyeditor´s Handbook has become an indispensable resource both for new editors and for experienced hands who want to refresh their skills and broaden their understanding of the craft of copyediting. This fourth edition incorporates the latest advice from language authorities, usage guides, and new editions of major style manuals, including The Chicago Manual of Style. It registers the tectonic shifts in twenty-first-century copyediting: preparing text for digital formats, using new technologies, addressing global audiences, complying with plain language mandates, ensuring accessibility, and serving self-publishing authors and authors writing in English as a second language. The new edition also adds an extensive annotated list of editorial tools and references and includes a bit of light entertainment for language lovers, such as a brief history of punctuation marks that didn´t make the grade, the strange case of razbliuto, and a few Easter eggs awaiting discovery by keen-eyed readers.The fourth edition features updates onthe transformation of editorial roles in today´s publishing environmentnew applications, processes, and protocols for on-screen editingmajor changes in editorial resources, such as online dictionaries and language corpora, new grammar and usage authorities, online editorial communities, and web-based research toolsWhen you´re ready to test your mettle, pick up&amp;#160The Copyeditor´s Workbook: Exercises and Tips for Honing Your Editorial Judgment,&amp;#160the essential new companion to the handbook. &amp;#160 &amp;#160</t>
  </si>
  <si>
    <t>Preface to the Fourth Edition, by Marilyn Schwartz Preface to the Third Edition, by Amy Einsohn Abbreviations and Conventions PART 1. THE ABC&amp;#39s OF COPYEDITING 1. WHAT COPYEDITORS DO Principal Tasks Levels of Copyediting The Editorial Process Editorial Triage Estimates One Paragraph, Three Ways Professionalism and Ethics 2. BASIC PROCEDURES Skill Sets Marking Changes on Hard Copy Making Changes On-Screen Querying Style Sheets Informal Communications and Transmittal Letters Author Review and Manuscript Cleanup 3. REFERENCE BOOKS AND RESOURCES Four Essential Books Language Corpora On the Bookshelf Websites, Email Lists, Discussion Boards, and Blogs PART 2. EDITORIAL STYLE 4. PUNCTUATION Conventions, Fashions, and Style Function 1: Terminal Punctuation Function 2: Joining Clauses Function 3: Setting Off Phrases Function 4: Indicating Omission Mark-by-Mark Pitfalls Multiple Punctuation Eyeballing Every Mark Controversial Techniques 5. SPELLING AND HYPHENATION Improving Your Spelling Skills Variant Spellings British Spelling Homophones Foreign Words and Phrases Proper Nouns and Adjectives Plurals Possessives One Word or Two? Spell-Checkers 6. CAPITALIZATION AND THE TREATMENT OF NAMES Personal Names and Titles Astronomical Terms and Geographical Names Racial and Ethnic Groups Names of Institutions and Companies, Trademarks, and Brand Names 7. NUMBERS AND NUMERALS Words or Numerals? Punctuation of Numerals Cardinals and Ordinals Fractions Percentages, Percentage Points, Basis Points, Percentiles, and Portions Money Time Street Numbers and Phone Numbers Units</t>
  </si>
  <si>
    <t>EinsohnAmy: Amy Einsohn was a professional editor who worked in scholarly, trade nonfiction, and corporate publishing. She taught dozens of copyediting courses and also conducted on-site corporate training workshops. &amp;#160 After earning a PhD in English in 1976, Marilyn Schwartz joined the staff of the University of California Press and served as Managing Editor for twenty-eight years. From 1979 through 2004 she also taught editorial workshops for UC Berkeley Extension. She is the principal author of Guidelines for Bias-Free Writing.</t>
  </si>
  <si>
    <t>Handbook of Second and Foreign Language Writing</t>
  </si>
  <si>
    <t>Manchón, Rosa M. / Matsuda, Paul Kei</t>
  </si>
  <si>
    <t>Handbooks of Applied Linguistics [HAL]</t>
  </si>
  <si>
    <t>11</t>
  </si>
  <si>
    <t>The Handbook of Second and Foreign Language Writing is an authoritative reference compendium of theory and research on L2 writing. Written by leading scholars in the field, chapters situate L2 writing research in its historical context, address key topics in the field, providing state of the art accounts of past achievements, and look into the future of L2 writing theory, research, and pedagogy. This volume will be of value to researchers, professionals, and graduate students.</t>
  </si>
  <si>
    <t xml:space="preserve"> The Handbook of Second and Foreign Language Writing is a 'must have' for researchers, teachers, and their graduate students globally who want to know more about the many facets of learning, teaching, and researching writing in L2 English. Throughout this text with its comprehensive references, readers will know more about what theoretical developments to pursue, what research/ applications to explore, what research methods to apply, and what disciplinary boundaries to cross in second and foreign language (L2) writing scholarship.  Donna Bain Butler in: www.linguistlist.com 09/2017</t>
  </si>
  <si>
    <t>Rosa M. Manchón, University of Murcia, Spain Paul Kei Matsuda, Arizona State University, USA.</t>
  </si>
  <si>
    <t>Handbücher zur Sprach- und Kommunikationswissenschaft / Handbooks of Linguistics and Communication Science [HSK]</t>
  </si>
  <si>
    <t>3/1</t>
  </si>
  <si>
    <t>Linguistics, other</t>
  </si>
  <si>
    <t>Müller, Cornelia / Fricke, Ellen / Cienki, Alan / McNeill, David / Ladewig, Silva / Bressem, Jana</t>
  </si>
  <si>
    <t>38/2</t>
  </si>
  <si>
    <t xml:space="preserve"> LAN009000 LANGUAGE ARTS &amp; DISCIPLINES / Linguistics / General; LAN009030 LANGUAGE ARTS &amp; DISCIPLINES / Linguistics / Pragmatics</t>
  </si>
  <si>
    <t>Volume II of the handbook offers the state of the art on how body movements are used for communication around the world. Topics include the functions of body movements, their contexts of occurrence, their forms and meanings, their integration with speech, and how bodily motion can function as language. An interdisciplinary chapter on ´embodiment` explores the body and its role in the grounding of language from current theoretical perspectives.</t>
  </si>
  <si>
    <t>C. Müller and S. Ladewig, Viadrina A. Cienki, Vrije Univ. Amsterdam E. Fricke and J. Bressem, TU Chemnitz D. McNeill, Univ. Chicago.</t>
  </si>
  <si>
    <t>Bilingual</t>
  </si>
  <si>
    <t>Life and Reality</t>
  </si>
  <si>
    <t>Grosjean, François</t>
  </si>
  <si>
    <t xml:space="preserve"> LAN009000 LANGUAGE ARTS &amp; DISCIPLINES / Linguistics / General; LAN018000 LANGUAGE ARTS &amp; DISCIPLINES / Speech; PSY004000 PSYCHOLOGY / Developmental / Child; PSY044000 PSYCHOLOGY / Developmental / Lifespan Development</t>
  </si>
  <si>
    <t>Whether in family life, social interactions, or business negotiations, half the people in the world speak more than one language every day. Yet many myths persist about bilingualism and bilinguals. Does being bilingual mean you are equally fluent in two languages, or that you belong to two cultures, or even that you have multiple personalities? Can you become bilingual only as a child? Why do bilinguals switch from one language to another in mid-sentence? Will raising bilingual children confuse and delay their learning of any language? In a lively and often entertaining book, an international authority on bilingualism, son of an English mother and a French father, explores the many facets of bilingualism. In this book, François Grosjean draws on research, interviews, autobiographies, and the engaging examples of bilingual authors. He describes the various strategies—some useful, some not—used by parents raising bilingual children, explains how children easily pick up and forget languages, and considers how bilingualism affects the experience and expression of emotions, thoughts, and dreams.   This book shows that speaking two or more languages is not a sign of intelligence, evasiveness, cultural alienation, or political disloyalty. For millions of people, it’s simply a way of navigating the complexities of life.</t>
  </si>
  <si>
    <t>ContentsAcknowledgmentsIntroductionPart I. Bilingual Adults1. Why Are People Bilingual?2. Describing Bilinguals3. The Functions of Languages4. Language Mode and Language Choice5. Code-Switching and Borrowing6. Speaking and Writing Monolingually7. Having an Accent in a Language8. Languages across the Lifespan9. Attitudes and Feelings about Bilingualism10. Bilinguals Who Are Also Bicultural11. Personality, Thinking and Dreaming, and Emotions in Bilinguals12. Bilingual Writers13. Special BilingualsPart II: Bilingual Children14. In and Out of Bilingualism&lt;div class='ch-level-2' class='start-page-178' class</t>
  </si>
  <si>
    <t>What may not be apparent to the non-specialist is the extent to which Grosjean masters the entire body of scholarly literature on bilingualism produced during the past 100 years… It is worth having at one's fingertips the unpretentiously presented, solidly researched facts and figures in this gentle, humorous, civilized book.-- Mela Sarkar Montreal GazetteThe personal dimension of the book contributes to its readability and vitality. Grosjean succeeds in impressing on his readers the need to demystify bilingualism and seek ways in which to encourage linguistic diversity.-- Kerstin Hoge Times Literary SupplementBilingual: Life and Reality…is a readable, informative, and emotionally satisfying work… The book is a gift.-- Barbara Zurer Pearson Language</t>
  </si>
  <si>
    <t>Dictionary of Untranslatables</t>
  </si>
  <si>
    <t>A Philosophical Lexicon</t>
  </si>
  <si>
    <t>Cassin, Barbara / Wood, Michael / Lezra, Jacques / Apter, Emily</t>
  </si>
  <si>
    <t>Translation/Transnation</t>
  </si>
  <si>
    <t>35</t>
  </si>
  <si>
    <t>Princeton University Press</t>
  </si>
  <si>
    <t xml:space="preserve"> LAN009000 LANGUAGE ARTS &amp; DISCIPLINES / Linguistics / General; LAN014000 LANGUAGE ARTS &amp; DISCIPLINES / Reference; LIT020000 LITERARY CRITICISM / Comparative Literature; PHI038000 PHILOSOPHY / Language; REF010000 REFERENCE / Encyclopedias</t>
  </si>
  <si>
    <t>Characters in some languages, particularly Hebrew and Arabic, may not display properly due to device limitations. Transliterations of terms appear before the representations in foreign characters.This is an encyclopedic dictionary of close to 400 important philosophical, literary, and political terms and concepts that defy easy--or any--translation from one language and culture to another. Drawn from more than a dozen languages, terms such as Dasein (German), pravda (Russian), saudade (Portuguese), and stato (Italian) are thoroughly examined in all their cross-linguistic and cross-cultural complexities. Spanning the classical, medieval, early modern, modern, and contemporary periods, these are terms that influence thinking across the humanities. The entries, written by more than 150 distinguished scholars, describe the origins and meanings of each term, the history and context of its usage, its translations into other languages, and its use in notable texts. The dictionary also includes essays on the special characteristics of particular languages--English, French, German, Greek, Italian, Portuguese, Russian, and Spanish. Originally published in French, this one-of-a-kind reference work is now available in English for the first time, with new contributions from Judith Butler, Daniel Heller-Roazen, Ben Kafka, Kevin McLaughlin, Kenneth Reinhard, Stella Sandford, Gayatri Chakravorty Spivak, Jane Tylus, Anthony Vidler, Susan Wolfson, Robert J. C. Young, and many more.The result is an invaluable reference for students, scholars, and general readers interested in the multilingual lives of some of our most influential words and ideas.  Covers close to 400 important philosophical, literary, and political terms that defy easy translation between languages and cultures Includes terms from more than a dozen languages Entries written by more than 150 distinguished thinkers&lt;</t>
  </si>
  <si>
    <t>A remarkable achievement--truly a cause for wonder.---Matthew Walker, Slavic and East European JournalThis is an essential volume for every university library.---Michel Petheram, Reference Reviews[G]reat success. . . . By preserving the specificity of words in their source languages, but then proceeding though so many near-synonyms in other tongues, the Dictionary bridges this ideological divide, providing a different way of understanding what it is to be in, and between, languages.---Tom Bunstead, Independent on SundayThe Dictionary of Untranslatables, newly translated from the French original, wears its modest megalomania well. An 11-year project involving some 150 contributors and comprising more than 400 entries, the Dictionary suggests comparison with Volume XI of the First Encyclopedia of Tlön, described by Borges as 'a vast and systemic fragment of the entire history of an unknown planet.' The planet in question here is what we usually call 'continental philosophy.'. . . [A] heady universe of speculative thinking about the meaning of life, the history of ideas, the fate of mankind, and so on. . . . [T]he Dictionary is revealing for the way it sketches, lexically, a set of parallel but alternate intellectual traditions. What language teachers call 'false friends' are everywhere, inspiring a constant alertness to nuance. . . . Scrupulous and difficult, it's everything that the Internet, which wants everything to talk 'frictionlessly' with everything else, is not. No dreams of universal translation here--enjoy the friction. Use it for bibliomancy, the lost art of divination by book (with scripture or Virgil or Homer or Hafiz).---Ross Perlin, New InquiryOne of The Times Higher Education Supplement’s Books of the Year 2014, chosen by Robert S. C. GordonDictionary of Untranslatables is one of the most solid, wide-ranging, and remarkable books of our time</t>
  </si>
  <si>
    <t>Barbara Cassin is director of research at the Centre National de la Recherche Scientifique in Paris. Emily Apter is professor of comparative literature and French at New York University. Jacques Lezra is professor of Spanish, Portuguese and comparative literature at NYU. Michael Wood is the Charles Barnwell Straut Class of 1923 Professor of English and Comparative Literature at Princeton University.</t>
  </si>
  <si>
    <t>Darquennes, Jeroen / Salmons, Joseph C. / Vandenbussche, Wim</t>
  </si>
  <si>
    <t>45/1</t>
  </si>
  <si>
    <t>Language Contact</t>
  </si>
  <si>
    <t>The handbook offers a comprehensive overview of current trends and topics in research on language contact. Written by leading experts in the field, the 64 encyclopaedic chapters of the first volume deal with linguistic, individual and societal aspects of language contact from a theoretical point of view. They also address methodological issues and focus on interactions of contact linguistics with neighbouring disciplines.</t>
  </si>
  <si>
    <t>Jeroen Darquennes, Namur, Belgium Joe Salmons, Wisconsin-Madison, USA Wim Vandenbussche, Brussels, Belgium.</t>
  </si>
  <si>
    <t>Müller, Cornelia / Fricke, Ellen / Cienki, Alan / McNeill, David / Ladewig, Silva / Tessendorf, Sedinha</t>
  </si>
  <si>
    <t>38/1</t>
  </si>
  <si>
    <t xml:space="preserve"> LAN004000 LANGUAGE ARTS &amp; DISCIPLINES / Communication Studies; LAN009030 LANGUAGE ARTS &amp; DISCIPLINES / Linguistics / Pragmatics</t>
  </si>
  <si>
    <t>Volume I of the handbook presents contemporary, multidisciplinary, historical, theoretical, and methodological aspects of how body movements relate to language. It documents how leading scholars from differenct disciplinary backgrounds conceptualize and analyze this complex relationship. Five chapters and a total of 72 articles, present current and past approaches, including multidisciplinary methods of analysis. The chapters cover:  I. How the body relates to language and communication: Outlining the subject matter, II. Perspectives from different disciplines, III. Historical dimensions, IV. Contemporary approaches, V. Methods.  Authors include: Michael Arbib, Janet Bavelas, Marino Bonaiuto, Paul Bouissac, Judee Burgoon, Martha Davis, Susan Duncan, Konrad Ehlich, Nick Enfield, Pierre Feyereisen, Raymond W. Gibbs, Susan Goldin-Meadow, Uri Hadar, Adam Kendon, Antja Kennedy, David McNeill, Lorenza Mondada, Fernando Poyatos, Klaus Scherer, Margret Selting, Jürgen Streeck, Sherman Wilcox, Jeffrey Wollock, Jordan Zlatev.</t>
  </si>
  <si>
    <t>Cornelia Müller, European University Viadrina, Frankfurt (Oder), Germany Alan Cienki, Vrije Universiteit, Amsterdam, The Netherlands Ellen Fricke, Technische Universität Chemnitz, Chemnitz, Germany Silva H. Ladewig, European University Viadrina, Frankfurt (Oder), Germany David McNeill, University of Chicago,USA Sedinha Teßendorf, European University Viadrina, Frankfurt (Oder), Germany.</t>
  </si>
  <si>
    <t>Motivation, Language Identity and the L2 Self</t>
  </si>
  <si>
    <t>Dörnyei, Zoltán / Ushioda, Ema</t>
  </si>
  <si>
    <t>Second Language Acquisition</t>
  </si>
  <si>
    <t>Psycholinguistics</t>
  </si>
  <si>
    <t xml:space="preserve"> LAN009040 LANGUAGE ARTS &amp; DISCIPLINES / Linguistics / Psycholinguistics; PSY023000 PSYCHOLOGY / Personality</t>
  </si>
  <si>
    <t>With contributions by leading European, North American and Asian scholars, this volume offers a comprehensive anthology of conceptual and empirical papers describing the latest developments in L2 motivation research that involves the reframing of motivation in the context of contemporary notions of self and identity.</t>
  </si>
  <si>
    <t>The Contributors1. Motivation, language identities and the L2 self: A theoretical overview - Ema Ushioda and Zoltán Dörnyei2. The L2 Motivational Self System - Zoltán Dörnyei3. The baby, the bathwater and the future of language learning motivation research - Peter D. MacIntyre, Sean P. MacKinnon and Richard Clément4. The L2 Motivational Self System among Japanese, Chinese and Iranian learners of English: A comparative study - Tatsuya Taguchi, Michael Magid and Mostafa Papi5. Learning experiences, selves and motivated learning behaviour: A comparative analysis of structural models for Hungarian secondary and university learners of English - Kata Csizér and Judit Kormos6. Self and identity in L2 motivation in Japan: The ideal L2 self and Japanese learners of English - Stephen Ryan7. International posture and the ideal L2 self in the Japanese EFL context - Tomoko Yashima8. Motivation and vision: The relation between the ideal L2 self, imagination and visual style - Abdullah S. Al-Shehri9. Links between ethnolinguistic affiliation, self-related motivation and second language fluency: Are they mediated by psycholinguistic variables? - Norman Segalowitz, Elizabeth Gatbonton and Pavel Trofimovich10. Toward the development of a scale to assess possible selves as a source of language learning motivation - Peter D. MacIntyre, Sean P. MacKinnon, and Richard Clément11. A person-in-context relational view of emergent motivation, self and identity - Ema Ushioda12. Situating the L2 self: Two Indonesian school learners of English - Martin Lamb13. Imagined identity and the L2 self in the French Foreign Legion - Zachary Lyons14. The sociocultural interface between ideal self and ought-to self: A case study of two Korean students’ ESL motivation - Tae-Young Kim15. The internalisation of language learning into the self and social identity - Kimberly</t>
  </si>
  <si>
    <t>The book is sophisticated, and readers will have to be already familiar with the fundamental aspects of L2 motivation research. Nevertheless, it would be an invaluable aid to researchers seeking to keep up with the ever-advancing developments in the area. Susan C. Baker, Department of Psychology, University of Queensland, Australia in Journal of Multilingual and Multicultural Development</t>
  </si>
  <si>
    <t>DörnyeiZoltán: Zoltán Dörnyei is Professor of Psycholinguistics at the School of English, University of Nottingham. He has published widely on various aspects of second language acquisition and language learning motivation including Motivation, Language Identity and the L2 Self (2009, edited with Ema Ushioda).UshiodaEma: Ema Ushioda is an Associate Professor in ELT and Applied Linguistics at the Centre for Applied Linguistics, University of Warwick where she teaches MA courses and coordinates the Doctorate in Education. Her research interests include language motivation, autonomy, sociocultural theory and teacher development. Her publications include Learner Autonomy 5: The Role of Motivation (1996, Authentik), Towards Greater Learner Autonomy in the Foreign Language Classroom (2002, Authentik, co-authored with David Little and Jennifer Ridley) and Learner Autonomy in the Foreign Language Classroom: Teacher, Learner, Curriculum and Assessment (2003, Authentik, co-edited with David Little and Jennifer Ridley).Zoltán Dörnyei is Professor of Psycholinguistics at the School of English, University of Nottingham. He has published widely on various aspects of second language acquisition and language learning motivation including Motivation, Language Identity and the L2 Self (2009, edited with Ema Ushioda).Ema Ushioda is an Associate Professor in ELT and Applied Linguistics at the Centre for Applied Linguistics, University of Warwick where she teaches MA courses and coordinates the Doctorate in Education. Her research interests include language motivation, autonomy, sociocultural theory and teacher development. Her publications include Learner Autonomy 5: The Role of Motivation (1996, Authentik), Towards Greater Learner Autonomy in the Foreign Language Classroom (2002, Authentik, co-authored with David Little and Jennifer Ridley) and Learner Autonomy in the Foreign Language Classroom: Teacher, Learner, Curriculum and</t>
  </si>
  <si>
    <t>Reflections on Task-Based Language Teaching</t>
  </si>
  <si>
    <t>Ellis, Rod</t>
  </si>
  <si>
    <t xml:space="preserve"> LAN009040 LANGUAGE ARTS &amp; DISCIPLINES / Linguistics / Psycholinguistics; LAN020000 LANGUAGE ARTS &amp; DISCIPLINES / Study &amp; Teaching</t>
  </si>
  <si>
    <t>This book discusses whether task-based language teaching is appropriate for all learners in all instructional contexts. Chapters cover both research and pedagogy and draw on the author’s experience of working with teachers to suggest ways of addressing the problems they often face with task-based language teaching.</t>
  </si>
  <si>
    <t>AcknowledgementsPrefaceSection 1: IntroductionChapter 1: A Brief History of Task-based Language Teaching and ResearchChapter 2:  Task-based Research and Language PedagogySection 2:  Researching Task-based TeachingChapter 3:  Non-Reciprocal Tasks, Comprehension and Second Language AcquisitionChapter 4:  Focus on Form: A Critical ReviewChapter 5:  Preparing Learners to Perform TasksChapter 6:  Is there a Role for Explicit Instruction in Task-based Language Teaching?Chapter 7: Measuring Second Language Learners’ Performance of TasksSection 3:  Task-based Language PedagogyChapter 8:  Task-based Language Teaching: Sorting out the MisunderstandingsChapter 9:  Moving Task-based Language Teaching ForwardChapter 10:  Towards a Modular CurriculumChapter 11:  An Options-based Approach to doing Task-based Language TeachingChapter 12:  Teachers Evaluating TasksSection 4:  ConclusionChapter 13:  Key Issues in Task-based Research and Pedagogy</t>
  </si>
  <si>
    <t>This comprehensive yet personal book will be invaluable reading for very diverse audiences. Synthesizing a lifetime of engagement with language education and tasks, Rod Ellis proposes an options-based approach that can be flexibly adapted across geographies and masterfully re-examines the quandaries cognitive and social researchers investigate through the questions teachers ask.Rod Ellis has written (yet another) agenda-setting book, this time charting a journey through key issues in task-based language teaching. This is a must-read for researchers committed to the pedagogic relevance of their work, and for language educators in search of a deeper understanding of task-based research and pedagogy.</t>
  </si>
  <si>
    <t>EllisRod: Rod Ellis is Research Professor in the School of Education, Curtin University, Australia, Emeritus Distinguished Professor, University of Auckland, New Zealand and a Visiting Professor at Shanghai International Studies University. He is also an Appointed Fellow of the Royal Society of New Zealand. He has researched and published extensively in the fields of second language acquisition, language teaching and teacher education.Rod Ellis is Research Professor in the School of Education, Curtin University, Australia, Emeritus Distinguished Professor, University of Auckland, New Zealand and a Visiting Professor at Shanghai International Studies University. He is also an Appointed Fellow of the Royal Society of New Zealand. He has researched and published extensively in the fields of second language acquisition, language teaching and teacher education.</t>
  </si>
  <si>
    <t>Dittmar, Norbert / Mattheier, Klaus J. / Trudgill, Peter / Ammon, Ulrich</t>
  </si>
  <si>
    <t>3/2</t>
  </si>
  <si>
    <t>Sociolinguistics</t>
  </si>
  <si>
    <t xml:space="preserve"> The revised edition of the Sociolinguistics/Soziolinguistik handbook is as comprehensive, practical, and user-friendly as its editors attest. Several aspects enhance the accessibility of the handbook, such the brief outlines that begin each article, the cross-referencing of articles, and the cumulative index. [...] the second edition of the handbook stands as an exemplary reference tool which researchers and students alike can turn for concise, yet thorough, current information on nearly any topic of sociolinguistics. Christine Mallinson in: Language in Society, 2008  [...]every university library should have this important resource available in book or in electronic form. Katharina Barbe in: Linguist List 19.1356</t>
  </si>
  <si>
    <t>14/2</t>
  </si>
  <si>
    <t xml:space="preserve"> LAN004000 LANGUAGE ARTS &amp; DISCIPLINES / Communication Studies; LAN009000 LANGUAGE ARTS &amp; DISCIPLINES / Linguistics / General</t>
  </si>
  <si>
    <t>An Introduction to Medical Spanish</t>
  </si>
  <si>
    <t>Communication and Culture, Fifth Edition</t>
  </si>
  <si>
    <t>Chase, Robert O. / Medina de Chase, Clarisa B.</t>
  </si>
  <si>
    <t>Yale University Press</t>
  </si>
  <si>
    <t>Translation Studies</t>
  </si>
  <si>
    <t xml:space="preserve"> FOR026000 FOREIGN LANGUAGE STUDY / Spanish; LAN009000 LANGUAGE ARTS &amp; DISCIPLINES / Linguistics / General; MED081000 MEDICAL / Reference</t>
  </si>
  <si>
    <t>The updated, fifth edition of the widely used introductory Spanish textbook designed specifically for health care professionals As the Spanish-speaking population grows, nurses, doctors, dentists, and other health care professionals increasingly need to communicate in Spanish with their patients. Formerly titled An Introduction to Spanish for Health Care Workers, the fifth edition of this popular textbook is designed for students with little or no formal background in the language, and uses text, audio, video, classroom activities, and electronic exercises to teach basic grammar, specialized medical vocabulary, and colloquial terms as well as Latino customs and communication styles. The only program on the market with online videos demonstrating doctor-patient interactions, the fifth edition has been updated to include:High-frequency vocabulary listsNew activities to support the presentational mode of communicationAdditional structure and lexicon related to zika, diabetes, pediatrics, heart disease, and neurological evaluationA more interactive website with self-correcting exercises and supplemental material</t>
  </si>
  <si>
    <t>ChaseRobert O.: Robert O. Chase teaches Spanish at Connecticut community and four-year colleges. He and Clarisa B. Medina de Chase have a combined fifty years of experience using Spanish in their work at medical and psychiatric hospitals and exploring the many cultures of Latin America. They live in Berlin, CT.</t>
  </si>
  <si>
    <t>Bilingual First Language Acquisition</t>
  </si>
  <si>
    <t>De Houwer, Annick</t>
  </si>
  <si>
    <t>MM Textbooks</t>
  </si>
  <si>
    <t xml:space="preserve"> LAN009000 LANGUAGE ARTS &amp; DISCIPLINES / Linguistics / General; LAN009040 LANGUAGE ARTS &amp; DISCIPLINES / Linguistics / Psycholinguistics</t>
  </si>
  <si>
    <t>This textbook explains how children learn to understand and speak two languages from birth. It brings together both established knowledge and the latest findings about different areas of bilingual language development in a perspective that emphasizes the role of children's language learning environments.</t>
  </si>
  <si>
    <t>Chapter 1 Introducing Bilingual First Language AcquisitionChapter 2 Bilingual children's language development: an overviewChapter 3 Research methods in BFLAChapter 4 Socializing environments and BLFAChapter 5 Sounds in BFLAChapter 6 Words in BFLAChapter 7 Sentences in BFLAChapter 8 Harmonious bilingual development</t>
  </si>
  <si>
    <t>Virginia Yip, Chinese University of Hong Kong:A timely contribution to a field gradually coming into its own, this is the first textbook to focus on bilingual first-language eLl) acquisition. With its userfriendly presentation, this volume should be accessible to an interdisciplinary readership and could help to popularize the field.Elizabeth Lanza, Department of Linguistics and Scandinavian Studies, University of Oslo, Norway:The study of bilingual first language acquisition has truly come of age with the publication of a first textbook devoted to this fascinating topic. De Houwer's highly readable volume is both comprehensive and stimulating in its presentation of various aspects of bilingual language development - a must-read for students embarking on this field of research.Brian MacWhinney, Department of Psychology, Carnegie Mellon University, USA:This book has everything the student needs. The survey of the literature is thorough and each study is related to the core  big issues  of language balance, language differentiation, lexical overlap, and language interaction. De Houwer explains in detail the use of important tools such as auditory preference measures, the Communicative Development Inventory, and the CHILDES bilingual database in ways that will allow the student to begin real research projects. The exposition is crowned by a final chapter on what it means for two languages to exist harmoniously in the young bilingual. This is a masterful introduction to one of the fastest growing areas in language studies.</t>
  </si>
  <si>
    <t>De HouwerAnnick: Annick De Houwer has recently been appointed as Chair of Language Acquisition and Teaching at the University of Erfurt in Germany. She is also the new Director of the Language Center there. In addition, Professor De Houwer holds the title of Collaborative Investigator to the Eunice Kennedy Shriver National Institute of Child Health and Human Development (U.S.A.). Her PhD was based on a dissertation on bilingual acquisition, a topic she has since continued to work on steadily. Her book The Acquisition of Two Languages from Birth (CUP, 1990) is widely cited in the bilingual acquisition literature. Dr. De Houwer has also published on Dutch child language, attitudes towards child language, teen language, and intralingual subtitling. She has extensive editorial experience.Annick De Houwer has recently been appointed as Chair of Language Acquisition and Teaching at the University of Erfurt in Germany. She is also the new Director of the Language Center there. In addition, Professor De Houwer holds the title of Collaborative Investigator to the Eunice Kennedy Shriver National Institute of Child Health and Human Development (U.S.A.). Her PhD was based on a dissertation on bilingual acquisition, a topic she has since continued to work on steadily. Her book The Acquisition of Two Languages from Birth (CUP, 1990) is widely cited in the bilingual acquisition literature. Dr. De Houwer has also published on Dutch child language, attitudes towards child language, teen language, and intralingual subtitling. She has extensive editorial experience.</t>
  </si>
  <si>
    <t>Handbook of Home Language Maintenance and Development</t>
  </si>
  <si>
    <t>Social and Affective Factors</t>
  </si>
  <si>
    <t>Schalley, Andrea C. / Eisenchlas, Susana A.</t>
  </si>
  <si>
    <t>18</t>
  </si>
  <si>
    <t>Applied Linguistics, other</t>
  </si>
  <si>
    <t>This volume provides a state-of-the-art overview of research on social and affective factors in the maintenance and development of home languages. It showcases the field’s breadth across contexts, populations and research paradigms, and ranges in its perspectives from the micro-level (family language policies and practices) to the meso-level (community initiatives) and the macro-level (mainstream educational policies and their implementation).</t>
  </si>
  <si>
    <t>Andrea Schalley, Karlstad University, Sweden Susana A. Eisenchlas, Griffith University, Australia.</t>
  </si>
  <si>
    <t>Berger, Tilman / Gutschmidt, Karl / Kempgen, Sebastian  / Kosta, Peter</t>
  </si>
  <si>
    <t>32/2</t>
  </si>
  <si>
    <t xml:space="preserve"> FOR000000 FOREIGN LANGUAGE STUDY / General; LAN009000 LANGUAGE ARTS &amp; DISCIPLINES / Linguistics / General</t>
  </si>
  <si>
    <t>The present second volume completes the handbook Die slavischen Sprachen  The Slavic languages. Ein internationales Handbuch zu ihrer Struktur, ihrer Geschichte und ihrer Erforschung. An International Handbook of their History, their Structure and their Investigation . While the general conception is continued, the present volume now contains articles concerning inner and outer language history as well as problems of sociolinguistics, contact linguistics, standardology and language typology.</t>
  </si>
  <si>
    <t>Karl Gutschmidt, Berlin Tilman Berger, Tübingen Sebastian Kempgen, Bamberg Peter Kosta, Potsdam.</t>
  </si>
  <si>
    <t>The Americas and the Caribbean</t>
  </si>
  <si>
    <t>Schneider, Edgar W.</t>
  </si>
  <si>
    <t>Varieties of English</t>
  </si>
  <si>
    <t>2</t>
  </si>
  <si>
    <t>23 x 15,5</t>
  </si>
  <si>
    <t>This volume gives a detailed overview of the varieties of English spoken in the Americas and the Caribbean, including regional, social and ethnic dialects (such as Southern US, Canadian or Chicano English) as well as Caribbean creoles from the Bahamas to Suriname. The chapters, written by widely acclaimed specialists, provide concise and comprehensive information on the phonological, morphological and syntactic characteristics of each variety discussed. The articles are followed by exercises and study questions. The exercises are geared towards students and can be used for classroom assignments as well as for self study in preparation for exams. Instructors can use the exercises, sound samples and interactive maps to enhance their classroom presentations and to highlight important language features. The accompanying CD-ROM contains interactive maps and speech samples that supplement the printed articles and offer material and data for further research. The rich detail found in the chapters as well as the valuable tools on the CD-Rom make this survey of English Varieties a mainstay for researchers and teachers. The content of the CD-ROM is online: http://www.varieties.mouton-content.com.</t>
  </si>
  <si>
    <t>Booij, Geert E. / Lehmann, Christian / Mugdan, Joachim</t>
  </si>
  <si>
    <t>17/1</t>
  </si>
  <si>
    <t>New Insights into Language Anxiety</t>
  </si>
  <si>
    <t>Theory, Research and Educational Implications</t>
  </si>
  <si>
    <t>Gkonou, Christina / Daubney, Mark / Dewaele, Jean-Marc</t>
  </si>
  <si>
    <t xml:space="preserve"> LAN009040 LANGUAGE ARTS &amp; DISCIPLINES / Linguistics / Psycholinguistics; LAN010000 LANGUAGE ARTS &amp; DISCIPLINES / Literacy; LAN020000 LANGUAGE ARTS &amp; DISCIPLINES / Study &amp; Teaching</t>
  </si>
  <si>
    <t>This book provides an overview of current theory, research and practice in the field of language anxiety and brings together a range of perspectives on this psychological construct in a single volume. Chapters show that language anxiety can be viewed as a complex and dynamic construct and can be researched using different methods and frameworks.</t>
  </si>
  <si>
    <t>1. Mark Daubney, Jean-Marc Dewaele and Christina Gkonou: IntroductionPart 1: Theoretical Insights2. Peter D. Macintyre: An Overview of Language Anxiety Research and Trends in Its Development3. Elaine Horwitz: On the Misreading Of Horwitz, Horwitz, and Cope (1986) and the Need to Balance Anxiety Research and the Experiences of Anxious Language LearnersPart 2: Empirical Investigations 4. Erdi Şimşek and Zoltán Dörnyei: Anxiety and L2 Self-Images: The ‘Anxious Self’5. Jean-Marc Dewaele: Are Perfectionists More Anxious Foreign Language Learners and Users?6. Jim King and Lesley Smith: Social Anxiety and Silence in Japan’s Tertiary Foreign Language Classrooms7. Tammy Gregersen, Peter D. Macintyre and Tucker Olson: Do You See What I Feel? An Idiodynamic Assessment of Expert and Peer’s Reading of Nonverbal Language Anxiety Cues8. Christina Gkonou: Towards an Ecological Understanding of Language Anxiety9. Zsuzsa Tóth: Exploring the Relationship between Anxiety and Advanced Hungarian EFL Learners’ Communication Experiences in the Target Language: A Study of High- Vs. Low-Anxious LearnersPart 3: Implications for Practice10. Rebecca L. Oxford: Anxious Language Learners Can Change Their Minds: Ideas and Strategies from Traditional Psychology and Positive Psychology11. Fernando D. Rubio-Alcalá: The Links between Self-Esteem and Language Anxiety and Implications for the Classroom12. Christina Gkonou, Jean-Marc Dewaele and Mark Daubney: Conclusion </t>
  </si>
  <si>
    <t>Wayne Trotman, İzmir Kâtip Çelebi University, Turkey:As someone who both lives and works in a Turkish speaking environment, and still suffers from LA even after 30 years, I felt like a patient listening to his doctor. I found this title most enlightening, especially in relation to identifying and treating its symptoms.I would certainly recommend adding this title to reading lists for courses at all higher levels of teacher development.I feel participants would be made much more aware of both causes and effects of LA. They would also of course be more knowledgeable in how to deal with such matters in a professional manner.In this excellent and much-needed collection, the authors bring inspiring theoretical and empirical insights to one of the most perplexing affective factors in language learning and teaching: language anxiety. It offers insightful and refreshing perspectives for research within diverse methodologies for contexts and participants across the globe!Much of the current research in SLA and the neurosciences points to the strong influence of affective factors, such as anxiety, on the process of language learning. With chapters from important experts in the field, this book makes a valuable contribution to understanding the research and theoretical proposals regarding anxiety and also makes useful suggestions for reducing its influence in the classroom.</t>
  </si>
  <si>
    <t>GkonouChristina: Christina Gkonou is Lecturer in TESOL and MA TESOL Programme Director in the Department of Language and Linguistics at the University of Essex, UK. Her research interests include language anxiety and emotions, and teacher education.DaubneyMark: Mark Daubney is Adjunct Professor in the Department of Languages and Literatures at the School of Education and Social Sciences-Polytechnic Institute of Leiria, Portugal. His research interests are teacher education, and affective factors - especially anxiety and motivation - in classroom interaction.DewaeleJean-Marc: Jean-Marc Dewaele is Professor in the Department of Applied Linguistics and Communication, Birkbeck, University of London, UK. His research interests include individual differences in multilingualism and emotion and he is President of the International Association of Multilingualism.Christina Gkonou is Lecturer in TESOL and MA TESOL Programme Director in the Department of Language and Linguistics at the University of Essex, UK. Her research interests include language anxiety and emotions, and teacher education.Mark Daubney is Adjunct Professor in the Department of Languages and Literatures at the School of Education and Social Sciences-Polytechnic Institute of Leiria, Portugal. His research interests are teacher education, and affective factors - especially anxiety and motivation - in classroom interaction.Jean-Marc Dewaele is Professor in the Department of Applied Linguistics and Communication, Birkbeck, University of London, UK. His research interests include individual differences in multilingualism and emotion and he is President of the International Association of Multilingualism.</t>
  </si>
  <si>
    <t>Sociolinguistics and Language Education</t>
  </si>
  <si>
    <t>Hornberger, Nancy H. / McKay, Sandra Lee</t>
  </si>
  <si>
    <t>New Perspectives on Language and Education</t>
  </si>
  <si>
    <t xml:space="preserve"> EDU005000 EDUCATION / Bilingual Education; LAN009000 LANGUAGE ARTS &amp; DISCIPLINES / Linguistics / General; LAN009050 LANGUAGE ARTS &amp; DISCIPLINES / Linguistics / Sociolinguistics; LAN020000 LANGUAGE ARTS &amp; DISCIPLINES / Study &amp; Teaching</t>
  </si>
  <si>
    <t>This book, addressed to experienced and novice language educators, provides an up-to-date overview of sociolinguistics, reflecting changes in the global situation and the continuing evolution of the field and its relevance to language education around the world. Topics covered include nationalism and popular culture, style and identity, creole languages, critical language awareness, gender and ethnicity, multimodal literacies, classroom discourse, and ideologies and power. Whether considering the role of English as an international language or innovative initiatives in Indigenous language revitalization, in every context of the world sociolinguistic perspectives highlight the fluid and flexible use of language in communities and classrooms, and the importance of teacher practices that open up spaces of awareness and acceptance of --and access to--the widest possible communicative repertoire for students.</t>
  </si>
  <si>
    <t>Introduction: Sociolinguistics and Language Education - Nancy H. Hornberger and Sandra Lee McKayLANGUAGE AND IDEOLOGYLanguage and Ideologies - Mary E. McGroartyLanguage, Power and Pedagogies - Hilary JanksNationalism, Identity and Popular Culture - Alastair PennycookLANGUAGE AND SOCIETYEnglish as an International Language - Sandra Lee McKayMultilingualism and Codeswitching in Education - Nkonko M. KamwangamaluLanguage Policy and Planning - Joseph Lo BiancoLANGUAGE AND VARIATIONStyle and Styling - Jürgen JaspersCritical Language Awareness - H. Samy AlimPidgins and Creoles - Jeff SiegelLANGUAGE AND LITERACYCross-cultural Perspectives on Writing: Contrastive Rhetoric - Ryuko KubotaSociolinguistics, Language Teaching and New Literacy Studies - Brian Street and Constant LeungMultimodal Literacy in Language Classrooms - Viniti Vaish and Phillip A. TowndrowLANGUAGE AND IDENTITYLanguage and Identity - Bonny NortonGender Identities in Language Education - Christina HigginsLanguage and Ethnicity - Angela ReyesLanguage Socialization - Patricia A. DuffLANGUAGE AND INTERACTIONLanguage and Culture - Gabriele Kasper and Makoto OmoriConversation Analysis - Jack SidnellClassroom Discourse Analysis: A Focus on Communicative Repertoires - Betsy RymesLANGUAGE AND EDUCATIONLanguage and Education: A Limpopo Lens - Nancy H. Hornberger</t>
  </si>
  <si>
    <t>What makes this book stand out is that it eloquently combines sociolinguistics with language education in the same volume... It is without a doubt that each chapter has been written by some of the most influential figures in the field from all over the world, who have done extensive research on the topic explored...This volume makes a major contribution to our understanding of the approach to language education in relation to the complex and diverse social and linguistic contexts of today...This book is rich in material, has useful bibliographies, and is both interesting and thought provoking. It is readable without over-simplifying detailed arguments. One of the strengths of this book is the frequent and explicit reference to learners and their teachers in specific situations...The editors have done a superb job in creating a resource that is comprehensive in its articulation of the complexities of social interactions in a globalized world yet simultaneously accessible, lucid, and engaging. All in all, the book should find its place in postgraduate courses in applied linguistics, sociolinguistics, language and education, language and diversity and bilingual education. It is also a suitable introduction to research for both teachers and novice researchers.Sociolinguistics and Language Education brings together the most authoritative voices in the field to explore the intersections of language and education in contexts around the world. At a time of unprecedented population mobility and cross-cultural contact, policy-makers and educators are searching for ways to adapt 20th century assumptions about the static nature of constructs such as language, culture, power, identity and communication to the dynamic and shifting realities of 21st century schools and communities. The editors have done a superb job in creating a resource that is comprehensive in its articulation of the complexities of social interactions in a globalized world yet simultaneously acce</t>
  </si>
  <si>
    <t>HornbergerNancy H.: Nancy H. Hornberger is Professor of Education and Chair of Educational Linguistics at the University of Pennsylvania, USA. She is a three-time recipient of the Fulbright Senior Specialist Award, which has taken her to Paraguay, New Zealand and South Africa respectively, and she teaches, lectures and advises on multilingualism and education throughout the world. Her research interests include educational linguistics and sociolinguistics, educational ethnography and anthropology, bilingualism and biliteracy, multilingualism and language education policy, Indigenous education and language revitalization. She has authored or edited over two dozen books, including Sociolinguistics and Language Education (Multilingual Matters, 2010).McKaySandra Lee: Sandra McKay is Professor Emeritus of English at San Francisco State University. Her books include Teaching English as an International Language: Rethinking Goals and Approaches (2002, OUP) and Sociolinguistics and Language Teaching (edited with Nancy Hornberger, 1996, CUP). Her newest book is International English in its Sociolinguistic Contexts:  Towards a Socially Sensitive Pedagogy (with Wendy Bokhorst-Heng, 2008, Frances Taylor).  She has received Fulbright Grants, academic specialists awards and worked extensively in international teacher education in Asia, Africa, South America and Europe.Nancy H. Hornberger is Professor of Education and Director of Educational Linguistics at the University of Pennsylvania, USA. Recent three-time Fulbright Senior Specialist, to Paraguay, New Zealand, and South Africa respectively, Hornberger teaches, lectures, and advises on multilingualism and education throughout the world and has authored or edited over two dozen books, including most recently Can Schools Save Indigenous Languages? Policy and Practice on Four Continents (Palgrave Macmillan 2008), and the ten-volume Encyclopedia of Language and Education (Spr</t>
  </si>
  <si>
    <t>Expanding the Linguistic Landscape</t>
  </si>
  <si>
    <t>Linguistic Diversity, Multimodality and the Use of Space as a Semiotic Resource</t>
  </si>
  <si>
    <t>Pütz, Martin / Mundt, Neele</t>
  </si>
  <si>
    <t xml:space="preserve"> LAN009000 LANGUAGE ARTS &amp; DISCIPLINES / Linguistics / General; LIT006000 LITERARY CRITICISM / Semiotics &amp; Theory; SOC008000 SOCIAL SCIENCE / Ethnic Studies / General; SOC020000 SOCIAL SCIENCE / Minority Studies</t>
  </si>
  <si>
    <t>This book provides a forum for theoretical, methodological and empirical contributions to research on language(s), multimodality and public space, which will advance new ways of understanding the sociocultural, ideological and historical role of communication practices and experienced lives in a globalised world. Linguistic Landscape is viewed as a metaphor and expanded to include a wide variety of discursive modalities: imagery, non-verbal communication, silence, tactile and aural communication, graffiti, smell, etc. The chapters in this book cover a range of geographical locations, and capture the history, motives, uses, causes, ideologies, communication practices and conflicts of diverse forms of languages as they may be observed in public spaces of the physical environment. The book is anchored in a variety of theories, methodologies and frameworks, from economics, politics and sociology to linguistics and applied linguistics, literacy and education, cultural geography and human rights.</t>
  </si>
  <si>
    <t>ForewordNotes on ContributorsMartin Pütz and Neele Mundt: Multilingualism, Multimodality and Methodology: Linguistic Landscape Research in the Context of Assemblages, Ideologies and (In)visibility – An IntroductionPart 1: General Issues, Methodology and LL as a Pedagogical ResourceChapter 1. Elana Shohamy: Linguistic Landscape after a Decade: An Overview of Themes, Debates and Future DirectionsChapter 2. Durk Gorter: Methods and Techniques for Linguistic Landscape Research: About Definitions, Core Issues and Technological InnovationsChapter 3. David Malinowski: Learning To Translate Linguistic LandscapePart 2: Broadening the Field of Semiotic Landscapes: Semiotic Assemblages, Multimodality and Contemporary Urban SpacesChapter 4. Alastair Pennycook: Linguistic Landscapes and Semiotic AssemblagesChapter 5. Adam Jaworski: The Art of Silence in Upmarket Spaces of CommerceChapter 6. Christine Domke: Multimodality in the City: On the Media, Perception and Locatedness of Public TextscapesChapter 7. Ying-Hsueh Hu: Multilingual Audio Announcements: Power and IdentityPart 3: Expanding LL Studies: Power Relations, Acts of Resilience and Diachronic ChangesChapter 8. Karsten Legère and Tove Rosendal: Linguistic Landscapes and the African PerspectiveChapter 9. Sabine Diao-Klaeger and Rosalie Zongo: Slogans as Part of Burkina Faso’s Linguistic Landscape during the Insurrection in 2014Chapter 10. Isabelle Buchstaller and Seraphim Alvanides: Investigating the Bilingual Landscape of the Marshall IslandsChapter 11. Irina Moore: Linguistic, Ethnic and Cultural Tensions in the Sociolinguistic Landscape of Vilnius: A Diachronic AnalysisChapter 12. Evelyn Ziegler, Ulrich Schmitz and Haci-Halil Uslucan: Attitudes towards Visual Multilingualism in the Linguistic Landscape of the Ruhr Area                                         </t>
  </si>
  <si>
    <t>This volume changes the landscape of Linguistic Landscapes research. It widens the disciplinary space, ploughs deep into theoretical soil, shines the light on budding ideas, and grows an orchard of fresh intellectual fruits.This fascinating volume makes a substantial contribution to the study of the linguistic landscape. Adopting an interdisciplinary approach, it brings together thought-provoking theories and research methodologies. It is a must-read not only for scholars but for all those interested in the study of language in the public space.This volume makes a dynamic contribution to the developing field of Linguistic Landscape research. Using insights from around the world, the authors show novel and imaginative ways of renegotiating concepts of 'language' and 'landscape' in the light of multimodality, language power and conflict, discourse, and translation within a changing global culture.</t>
  </si>
  <si>
    <t>PützMartin: Martin Pütz is Professor of English Linguistics at University of Koblenz-Landau, Germany. His research interests include applied cognitive linguistics, linguistic landscapes and multilingualism in Africa.MundtNeele: Neele Mundt is Lecturer in English Linguistics at University of Koblenz-Landau, Germany. Her research interests include multilingualism, language attitudes and identity, and language and education in Cameroon.Martin Pütz is Professor of English Linguistics at University of Koblenz-Landau, Germany. His research interests include applied cognitive linguistics, linguistic landscapes and multilingualism in Africa.Neele Mundt is Lecturer in English Linguistics at University of Koblenz-Landau, Germany. Her research interests include multilingualism, language attitudes and identity, and language and education in Cameroon.</t>
  </si>
  <si>
    <t>The British Isles</t>
  </si>
  <si>
    <t>Kortmann, Bernd / Upton, Clive</t>
  </si>
  <si>
    <t>1</t>
  </si>
  <si>
    <t>Dialectology</t>
  </si>
  <si>
    <t>This volume gives a detailed overview of the varieties of English spoken on the British Isles, including lesser-known varieties such as those spoken in Orkney and Shetland and the Channel Islands. The chapters, written by widely acclaimed specialists, provide concise and comprehensive information on the phonological, morphological and syntactic characteristics of each variety discussed. The articles are followed by exercises and study questions. The exercises are geared towards students and can be used for classroom assignments as well as for self study in preparation for exams. Instructors can use the exercises, sound samples and interactive maps to enhance their classroom presentations and to highlight important language features. The accompanying CD-ROM contains interactive maps and speech samples that supplement the printed articles and offer material and data for further research. The rich detail found in the chapters as well as the valuable tools on the CD-Rom make this survey of English Varieties a mainstay for researchers and teachers. The content of the CD-ROM is online: http://www.varieties.mouton-content.com.</t>
  </si>
  <si>
    <t>Handbook of Cognitive Linguistics</t>
  </si>
  <si>
    <t>Dabrowska, Ewa / Divjak, Dagmar</t>
  </si>
  <si>
    <t>39</t>
  </si>
  <si>
    <t>General Linguistics</t>
  </si>
  <si>
    <t>This handbook provides state-of-the-art overviews of the numerous subfields of cognitive linguistics written by leading international experts which will be useful for established researchers and novices alike. It is an interdisciplinary project with contributions from linguists, psycholinguists, and computer scientists which emphasizes the most recent developments in the field, in particular, the shift towards more empirically-based research.</t>
  </si>
  <si>
    <t xml:space="preserve"> The handbook by Dabrowska and Divjak is an important publication. Frank Polzenhagen in: Anglistik: International Journal of English Studies 28.1 (March 2017), pp. 156-160</t>
  </si>
  <si>
    <t>Ewa Dabrowska, Northumbria University, Newcastle Upon Tyne, UK Dagmar Divjak, University of Sheffield, UK.</t>
  </si>
  <si>
    <t>Classical Chinese</t>
  </si>
  <si>
    <t>A Basic Reader</t>
  </si>
  <si>
    <t>Tang, Hai-tao / Yuan, Naiying / Geiss, James</t>
  </si>
  <si>
    <t>Languages of Asia</t>
  </si>
  <si>
    <t>Chinese</t>
  </si>
  <si>
    <t xml:space="preserve"> FOR003000 FOREIGN LANGUAGE STUDY / Chinese; HIS008000 HISTORY / Asia / China; LIT008010 LITERARY CRITICISM / Asian / Chinese; PHI003000 PHILOSOPHY / Eastern / General; REL024000 RELIGION / Eastern</t>
  </si>
  <si>
    <t>Classical Chinese is the most comprehensive and authoritative textbook on the language, literature, philosophy, history, and religion of premodern China. Rigorously and extensively field-tested and fine-tuned for years in classroom settings, it sets a new standard for the field. Originally published in three volumes, Classical Chinese appears here in one convenient and easy-to-use volume.Classical Chinese contains forty selections from texts written between the fifth century BC and the first century AD, during which the classical Chinese language was fully developed and standardized. These passages, which express key themes in Chinese humor, wit, wisdom, moral conviction, and political ideals, are arranged in the order of complexity of the grammatical patterns they exemplify. Uniquely, each text is translated into both modern Chinese and English. A detailed glossary defines unfamiliar terms and names found in the first part of the textbook, and the last section features in-depth grammatical analyses, in which every sentence in the main selections is fully diagrammed to show the grammatical relations between their various parts. Corresponding exercises review and reinforce the materials. Four supplementary volumes—an introduction to grammar, readings in poetry and prose, selected historical texts, and selected philosophical texts—are separately available for use in conjunction with this basic reader.Classical Chinese provides a definitive resource for students and instructors of classical Chinese language and culture.</t>
  </si>
  <si>
    <t xml:space="preserve"> Without question a significant contribution to the field. There is no textbook of this kind available. It provides the student with a comprehensive grammar of classical Chinese with clear and readable explanations in both English and modern Chinese. By fully utilizing both languages in one text, the authors of this Reader have created a teaching tool that will have wide appeal and applicability. The translations are accurate and felicitous. —Catherine Swatek, University of British Columbia This Reader addresses a huge gap in Chinese language textbook offerings—that is, a basic introduction to Classical Chinese. It is far superior to previous such works: the texts reflect a more logical progression from simple structures to more complex ones, and the grammatical explanations are more structured and more detailed. The book also does an excellent job of reinforcing past patterns, and further serves as an introduction to Chinese culture and literature. —Kimberly Besio, Colby College</t>
  </si>
  <si>
    <t>Naiying Yuan and Haitao Tang are lecturers emeritus in the Department of East Asian Languages at Princeton University. James Geiss (1950–2000) earned his PhD from Princeton University in 1979 and was a lifelong Ming scholar. Together, they are the coauthors of several books on classical Chinese, including Classical Chinese: Introduction to Grammar (Princeton).</t>
  </si>
  <si>
    <t>Multimodality</t>
  </si>
  <si>
    <t>Foundations, Research and Analysis – A Problem-Oriented Introduction</t>
  </si>
  <si>
    <t>Bateman, John / Wildfeuer, Janina / Hiippala, Tuomo</t>
  </si>
  <si>
    <t>431</t>
  </si>
  <si>
    <t>This textbook provides the first foundational introduction to the practice of analysing multimodality, covering the full breadth of media and situations in which multimodality needs to be a concern. Readers learn via use cases how to approach any multimodal situation and to derive their own specifically tailored sets of methods for conducting and evaluating analyses. Extensive references and critical discussion of existing approaches from many disciplines and in each of the multimodal domains addressed are provided. The authors adopt a problem-oriented perspective throughout, showing how an appropriate foundation for understanding multimodality as a phenomenon can be used to derive strong methodological guidance for analysis as well as supporting the adoption and combination of appropriate theoretical tools. Theoretical positions found in the literature are consequently always related back to the purposes of analysis rather than being promoted as valuable in their own right. By these means the book establishes the necessary theoretical foundations to engage productively with today`s increasingly complex combinations of multimodal artefacts and performances of all kinds.</t>
  </si>
  <si>
    <t xml:space="preserve"> Bateman, Wildfeuer und Hiippala legen mit diesem Buch eine Einführung in die Multimodalitätsforschung vor, die Neulingen einen umfassenden, praxisbezogenen Einblick in das Feld ermöglicht und gleichzeitig vielfältige Anregungen und Anstösse für Forschung bereithält. Für Überlegungen zur Multimodalität im DaF/DaZ-Bereich steht hier somit eine hilfreiche Vergleichsfolie für weitere Diskussionen zur Verfügung [...] Besonders hervorzuheben sind auch die umfangreiche Bibliographie und das Stichwortregister, die den Zugang zum Feld der Multimodalität ungemein erleichtern und vermutlich so schon alleine für eine Vielzahl von Studierenden ein gewinnbringender Ausgangspunkt für eigene Arbeiten werden dürften. Arne Krause in: Zielsprache Deutsch 45, 1 (2018) 73-75   The breadth of topics and detailed writing are finely balanced with an accessible, engaging style that is annotated with color figures which model concepts, encapsulate frameworks and demonstrate analyses. The book’s tripartite structure, from foundation to methods to case studies, offers students and practitioners alike firm ground and a clear path forward for conducting detailed multimodal analyses –a welcomed and needed foundational textbook. Chris Featherman in: Discourse Studies 2018, Vol. 20(3) 443–457   Les outils présentés au sein de cet ouvrage sont ainsi le point de départ fondamental pour explorer le champ de la multimodalité dans son ensemble et, plus largement, pour s’ouvrir à de nouvelles perspectives d’analyse. Alida M. Silletti in: publifarum, http://farum.it/lectures/ezine_articles.php?art_id=540   [...] [the title] can make a worthwhile addition to the field and may encourage LL scholars to engage more explicitly with multimodality research. Jeffrey L. Kallen in: Linguistic Landscape 4, (2018), 96–99</t>
  </si>
  <si>
    <t>John A. Bateman und Janina Wildfeuer, Universität Bremen Tuomo Hiippala, Universität Helsinki, Finnland.</t>
  </si>
  <si>
    <t>Sign Language</t>
  </si>
  <si>
    <t>An International Handbook</t>
  </si>
  <si>
    <t>Pfau, Roland / Steinbach, Markus / Woll, Bencie</t>
  </si>
  <si>
    <t>37</t>
  </si>
  <si>
    <t>Sign language linguists show here that all questions relevant to the linguistic investigation of spoken languages can be asked about sign languages. Conversely, questions that sign language linguists consider - even if spoken language researchers have not asked them yet - should also be asked of spoken languages. The HSK handbook Sign Language aims to provide a concise and comprehensive overview of the state of the art in sign language linguistics. It includes 44 chapters, written by leading researchers in the field, that address issues in language typology, sign language grammar, psycholinguistics, neurolinguistics, sociolinguistics, and language documentation and transcription. Crucially, all topics are presented in a way that makes them accessible to linguists who are not familiar with sign language linguistics.</t>
  </si>
  <si>
    <t>Roland Pfau, University of Amsterdam, The Netherlands Markus Steinbach, University of Göttingen, GermanyBencie Woll, University College London, Great Britain.</t>
  </si>
  <si>
    <t>Bergs, Alexander / Brinton, Laurel J.</t>
  </si>
  <si>
    <t>34/1</t>
  </si>
  <si>
    <t>Generative Linguistics</t>
  </si>
  <si>
    <t xml:space="preserve"> To sum up, the first volume of Alexander Bergs and Laurel J. Brinton'sHandbook is a well-rounded volume containing an enormous amount of relevant information in a generally well-organized and easy-to-use form. It is avaluable addition to the rich literature on the subject. Igor Yanovich in: Linguist List 24.1640</t>
  </si>
  <si>
    <t>Alexander Bergs, University of Osnabrück, Germany Laurel Brinton, University of British Columbia, Vancouver, Canada.</t>
  </si>
  <si>
    <t>22/1</t>
  </si>
  <si>
    <t xml:space="preserve"> Oskar Bandle and his team have provided the student of Northern European languages with an invaluable tool. Graeme Dunphy in: MLR 4/2008</t>
  </si>
  <si>
    <t>Semantik / Semantics</t>
  </si>
  <si>
    <t>Ein internationales Handbuch der zeitgenössischen Forschung. An International Handbook of Contemporary Research</t>
  </si>
  <si>
    <t>Stechow, Arnim von / Wunderlich, Dieter</t>
  </si>
  <si>
    <t>6</t>
  </si>
  <si>
    <t>Semantics</t>
  </si>
  <si>
    <t xml:space="preserve"> LAN009000 LANGUAGE ARTS &amp; DISCIPLINES / Linguistics / General; LAN016000 LANGUAGE ARTS &amp; DISCIPLINES / Linguistics / Semantics</t>
  </si>
  <si>
    <t>During the past 20 years the investigation into meaning of natural languages has emerged into one of the most active disciplines in theoretical linguistics. The different traditions of linguistics, philosophy of language and philosophical logic converged in the paradigm of truth conditional semantics, which now plays a central role in the cognitive sciences. From empirical research in particular languages more principal questions arise of how the speaker succeeds in expressing particular types of meaning by use of formal combination of signs. The theories developed to cope with the question assume that for a hearer, the meaning of a complex expression must be  computable , and therefore, modern theoretical semantics uses formal algebraic methods to construct the meaning compositionally in view of syntactic structur. Furthermore, meaning need to be  anchored  in the experience available to hearer.In order to deal with this, theoretical semantics extensivly uses the concept of truth conditions, which roughly explain how a world must be structured in order to be matched by certain linguistic expressions. Semantic analyses are complemented by context theory and the theory of speech acts. Thus, linguistic meaning must be related to human cognitive capacities, and therefore, theoretical semantics is tightly connected with philosophical logic as well as cognitive sciences in general.The aim of this handbook is to represent the body of theoretical knowledge which has evolved in the international research of the last two decades. Some of the theories can now be termed  classical  in that they belong to the commonly accepted base of theoretical semantics. Other theories are still disputed, and there areproblems still to be solved - as normal in a more developed science. The authors, who are leading experts in the field of semantics, try to</t>
  </si>
  <si>
    <t>The Atlas of North American English</t>
  </si>
  <si>
    <t>Phonetics, Phonology and Sound Change</t>
  </si>
  <si>
    <t>Labov, William / Ash, Sharon / Boberg, Charles</t>
  </si>
  <si>
    <t>40 X 29</t>
  </si>
  <si>
    <t xml:space="preserve"> LAN009000 LANGUAGE ARTS &amp; DISCIPLINES / Linguistics / General; LAN011000 LANGUAGE ARTS &amp; DISCIPLINES / Linguistics / Phonetics &amp; Phonology</t>
  </si>
  <si>
    <t>The Atlas of North American English provides the first overall view of the pronunciation and vowel systems of the dialects of the U.S. and Canada. The Atlas re-defines the regional dialects of American English on the basis of sound changes active in the 1990s and draws new boundaries reflecting those changes. It is based on a telephone survey of 762 local speakers, representing all the urbanized areas of North America. It has been developed by Bill Labov, one of the leading sociolinguists of the world, together with his colleagues Sharon Ash and Charles Boberg. The Atlas consists of a printed volume accompanied by an interactive CD-ROM. The print and multimedia contentis also available online. Combined Edition: Book and Multimedia CD-ROM The book contains   23 chapters that re-define the geographic boundaries of North American dialects and trace the influence of gender, age, education, and city size on the progress of sound change findings that show a dramatic and increasing divergence of English in North America 139 four color maps that illustrate the regional distribution of phonological and phonetic variables across the North American continent 120 four color vowel charts of individual speakers. The multimedia CD-ROM supplements thearticles and maps by providing  a data base with measurements of more than 100,000 vowels and mean values for 439 speakers the Plotnik program for mapping each of the indiv</t>
  </si>
  <si>
    <t xml:space="preserve"> ANAE is very much a standalone piece. [...] But such splendid isolation is the privilege of the giants of a discipline, and giants in the world of scholarship is definitley what the authors of this volume are. This is a landmark study, a unique reference point of dialectological scholarship for decades to come and an inspiration for generations of linguistics. Edgar W. Schneider in: English World-Wide 1/2008   The ANAE is a massive collection of dialect data and an unprecedented accomplishment in North American English dialectology. Joshua Wilbur in: English Language and Linguistics 1/2007   ANAE is a landmark study that will shape research trends for years to come. Matthew J. Gordon in: Linguist List 17.2299 Coverage in the press:   Talking the Tawk  The New Yorker Sound Decision: New Atlas Divides the US by Dialect  The Chicago Tribune and CubaNow.net Continental Drift  The Pennsylvania Gazette Is there a Rocky Mountain Accent?  New West North American Dialects  National Geographic Mayor`s Accent Deserts Boston for New York  New York Times It`s not the Sights, it`s the Sounds  New York Times Mapping North American English  Associated Press</t>
  </si>
  <si>
    <t>William Labov and Sharon Ash, University of Pennsylvania, USA Charles Boberg, McGill University, Montrèal, Canada..</t>
  </si>
  <si>
    <t>Handbook of Comparative and Historical Indo-European Linguistics</t>
  </si>
  <si>
    <t>Fritz, Matthias / Klein, Jared / Joseph, Brian</t>
  </si>
  <si>
    <t>41/1</t>
  </si>
  <si>
    <t>Historical Linguistics</t>
  </si>
  <si>
    <t>This book presents the most comprehensive coverage of the field of Indo-European Linguistics in a century, focusing on the entire Indo-European family and treating each major branch and most minor languages. The collaborative work of 120 scholars from 22 countries, Handbook of Comparative and Historical Indo-European Linguistics combines the exhaustive coverage of an encyclopedia with the in-depth treatment of individual monographic studies.</t>
  </si>
  <si>
    <t>Jared Klein, University of Georgia Brian Joseph, University of Ohio Matthias Fritz, FU Berlin Mark Wenthe, University of Georgia.</t>
  </si>
  <si>
    <t>Klein, Jared / Joseph, Brian / Fritz, Matthias</t>
  </si>
  <si>
    <t>41/3</t>
  </si>
  <si>
    <t xml:space="preserve"> a very welcome volume, not because it will be changing the field per se, but because it will make the field far more accessible to aspiring Balticists or Indo-Europeanists, or just any linguist interested in getting a reliable summary of a topic outside of his/her comfort zone. Jean-Francois Mondon in: LINGUIST List 30.1138</t>
  </si>
  <si>
    <t>Handbook of Second Language Assessment</t>
  </si>
  <si>
    <t>Tsagari, Dina / Banerjee, Jayanti</t>
  </si>
  <si>
    <t>12</t>
  </si>
  <si>
    <t>Language Assessment and Testing</t>
  </si>
  <si>
    <t>This volume focuses on the principles and practices of second language assessment while considering its impact on society. Part I deals with the conceptual foundations of second language assessment, and Part II addresses the theory and practice of assessing different second language skills. Part III examines the challenges and opportunities of second language assessment in a range of contexts. Part IV examines key issues.</t>
  </si>
  <si>
    <t>Dina Tsagari, University of Cyprus, Nicosia, Cyprus Jayanti Banerjee, CaMLA, Ann Arbor, U.S.A.</t>
  </si>
  <si>
    <t>From Foreign Language Education to Education for Intercultural Citizenship</t>
  </si>
  <si>
    <t>Essays and Reflections</t>
  </si>
  <si>
    <t>Languages for Intercultural Communication and Education</t>
  </si>
  <si>
    <t xml:space="preserve"> EDU034000 EDUCATION / Educational Policy &amp; Reform / General; LAN020000 LANGUAGE ARTS &amp; DISCIPLINES / Study &amp; Teaching; SOC002010 SOCIAL SCIENCE / Anthropology / Cultural &amp; Social</t>
  </si>
  <si>
    <t>This collection of essays and reflections starts from an analysis of the purposes of foreign language teaching and argues that this should include educational objectives which are ultimately similar to those of education for citizenship. It does so by a journey through reflections on what is possible and desirable in the classroom and how language teaching has a specific role in education systems which have long had, and often still have, the purpose of encouraging young people to identify with the nation-state. Foreign language education can break through this framework to introduce a critical internationalism. In a ‘globalised’ and ‘internationalised’ world, the importance of identification with people beyond the national borders is crucial. Combined with education for citizenship, foreign language education can offer an education for ‘intercultural citizenship’.</t>
  </si>
  <si>
    <t>AcknowledgementsIntroductionI FOREIGN LANGUAGE EDUCATIONPurposes1 Foreign Language Education in Context2 Purposes for Foreign Language EducationPossibilities3 Is Language Learning Possible at School?4 The Intercultural Speaker – Acting Interculturally or Being Bicultural5 Intercultural Competence and Foreign Language Learning in the Primary School6 Analysis and Advocacy: Researching the Cultural Dimensions of Foreign Language EducationPerspectives7 Nationalism and Internationalism in Language Education8 Language Learning in Europe9 Foreign Language Teaching as Political ActionII INTERCULTURAL CITIZENSHIP EDUCATION10 Language Education, Political Education and Intercultural Citizenship11 Education for Intercultural Citizenship12 Policies for Intercultural Citizenship Education13 Curricula for Intercultural Citizenship Education14 Assessment and/or Evaluation of Intercultural Competence and Intercultural CitizenshipConclusionReferencesAppendix</t>
  </si>
  <si>
    <t>Tünde Bajzát, University of Miskolc, Hungary:It would be hard to deny the importance of Byram's excellent book. It is unique, because it views language teaching as a social and political activity and it gives new insights into the topic of foreign language education. The abundance of examples has a double merit in the book because, on the one hand, it helps in better understanding the topic and, on the other hand, it makes the book more interesting to read. Michael Byram's book is a worthwhile read and welcome addition to our body of knowledge on foreign language education. The book is of manageable size and scope and quite accessible to non-experts. At the same time, it is clearly worded, interesting, useful and opens new avenues for future research and study.Professor John Corbett, Department of English, University of Glasgow:I enjoyed reading this book. It promises to be a typically clear and compelling discussion of the institutional implications for adopting an intercultural approach to language teaching in European schools. It deserves to be read and debated widely.</t>
  </si>
  <si>
    <t>ByramMichael: Michael Byram is Professor Emeritus at the University of Durham, UK and Guest Professor at the University of Luxembourg.Michael Byram is Professor of Education at Durham University, England. He studied French, German and Danish at King’s College Cambridge, and wrote a PhD on Danish literature. He then taught French and German at secondary school level and in adult education in an English comprehensive school. Since being appointed to a post in teacher education at Durham in 1980, he has carried out research into the education of linguistic minorities, foreign language education and student residence abroad. His books include Teaching and Assessing Intercultural Communicative Competence (1997) and he is the editor of the Routledge Encyclopedia of Language Teaching and Learning.  He is also an Adviser to the Council of Europe Language Policy Division.</t>
  </si>
  <si>
    <t>Key Topics in Second Language Acquisition</t>
  </si>
  <si>
    <t>Cook, Vivian / Singleton, David</t>
  </si>
  <si>
    <t xml:space="preserve"> LAN009000 LANGUAGE ARTS &amp; DISCIPLINES / Linguistics / General; LAN009040 LANGUAGE ARTS &amp; DISCIPLINES / Linguistics / Psycholinguistics; LAN020000 LANGUAGE ARTS &amp; DISCIPLINES / Study &amp; Teaching</t>
  </si>
  <si>
    <t>This textbook offers an introductory overview of eight hotly-debated topics in second language acquisition research. It offers a glimpse of how SLA researchers have tried to answer common questions about second language acquisition rather than being a comprehensive introduction to SLA research. Each chapter comprises an introductory discussion of the issues involved and suggestions for further reading and study. The reader is asked to consider the issues based on their own experiences, thus allowing them to compare their own intuitions and experiences with established research findings and gain an understanding of methodology. The topics are treated independently so that they can be read in any order that interests the reader.The topics in question are:• how different languages connect in the mind• whether there is a best age for learning a second language• the importance of grammar in acquiring and using a second language• how the words of a second language are acquired• how people learn to write in a second language• how attitude and motivation help in learning a second language• the usefulness of second language acquisition research for language teaching• the goals of language teaching.</t>
  </si>
  <si>
    <t>Introduction1. How do different languages connect in our minds?2. Is there a best age for learning a second language?3. How do people acquire the words of a second language?4. How important is grammar in acquiring and using a second language?5. How do people learn to write in a second language?6. How do attitude and motivation help in learning a second language?7. How useful is second language acquisition research for language teaching?8. What are the goals of language teaching?</t>
  </si>
  <si>
    <t>Mirosław Pawlak, Adam Mickiewicz University, Kalisz, Poland:This book constitutes a prime example of a well-written introduction to the undoubtedly highly complex, interdisciplinary and multifaceted domain of second language acquisition research, being at the same time accessible, readable and simply engaging.Robert Cote, The University of Arizona, USA:Cook and Singleton’s book succinctly addresses many pressing questions asked by both novices and experts in the field of SLA and could be a useful tool in an introductory SLA course.Lourdes Ortega, Georgetown University, USA:Vibrant, prescient, honest, enjoyable… such is the view of SLA that Cook and Singleton have crafted in this unmatchable book! The palette of 8 topics covers yet transcends the box of traditional SLA and the wealth of interactive illustrations fully situates adult language acquisition in present-day realities. A must-own SLA title.Mike Sharwood-Smith, Academy of Social Sciences, Warsaw, Poland:This book provides a welcome, very readable introduction to second language learning, angled at university students as well as those with a general interest in the subject. It is also very teacher-friendly. Readers will not only be suitably informed but will also find plenty to intrigue them about language and its acquisition.Gessica De Angelis, Trinity College Dublin, Ireland:This excellent volume offers a clear and engaging description of central topics in second language acquisition research, and highlights the connection between research findings, formal and informal learning contexts, and teaching practices. I have no doubt that this volume will soon become an invaluable resource for teachers and students alike.</t>
  </si>
  <si>
    <t>CookVivian: Vivian Cook is Emeritus Professor, Newcastle University, UK. He has been researching in the fields of second language acquisition and writing systems for over 45 years and was founding President of the European Second Language Association (EUROSLA).SingletonDavid: David Singleton is an Emeritus Fellow of Trinity College Dublin, and Professor at the University of Pannonia and at the State University of Applied Sciences, Konin. He has served as President of the Irish Association for Applied Linguistics, as Secretary General of the International Association of Applied Linguistics and as President of the European Second Language Association. His two hundred publications focus mainly on cross-linguistic influence, the lexicon, the age factor in language acquisition and multilingualism. He is the co-author of Key Topics in Second Language Acquisition and co-editor of the Multilingual Matters SLA book series. In 2015 he received the EUROSLA Distinguished Scholar Award.Vivian Cook is Emeritus Professor, Newcastle University, UK. He has been researching in the fields of second language acquisition and writing systems for over 45 years and was founding President of the European Second Language Association (EUROSLA).David Singleton is Professor, University of Pannonia, Hungary and Fellow Emeritus, Trinity College, Dublin, Ireland. He has published widely on second language acquisition, multilingualism and lexicology and is the series editor for the SLA series published by Multilingual Matters.</t>
  </si>
  <si>
    <t>Pragmatics of Social Media</t>
  </si>
  <si>
    <t>Hoffmann, Christian / Bublitz, Wolfram</t>
  </si>
  <si>
    <t>Handbooks of Pragmatics [HOPS]</t>
  </si>
  <si>
    <t>Pragmatics</t>
  </si>
  <si>
    <t>This handbook provides a comprehensive overview of the pragmatics of social media. Its five parts offer state-of-the-art reviews and critical evaluations of the conceptual ground of social media, single social media platforms, the micro-and macro-level organization of social media discourse, the multifarious ways in which users collectively (re-)construct identities, and speech act functions such as disagreeing, complimenting, requesting.</t>
  </si>
  <si>
    <t>Christian R. Hoffmann,and Wolfram Bublitz, Augsburg, Germany.</t>
  </si>
  <si>
    <t>Manual of Standardization in the Romance Languages</t>
  </si>
  <si>
    <t>Lebsanft, Franz / Tacke, Felix</t>
  </si>
  <si>
    <t>Manuals of Romance Linguistics</t>
  </si>
  <si>
    <t>24</t>
  </si>
  <si>
    <t>De Gruyter</t>
  </si>
  <si>
    <t>Romance Languages</t>
  </si>
  <si>
    <t>Romance Languages, general</t>
  </si>
  <si>
    <t>The manual provides a comprehensive description of the standardization processes in the field of Romance languages. Alongside a detailed look at the theories of linguistic norms ranging from classical grammar to recent approaches in pragmatics, cognitive and discourse linguistics, it examines the tools of standardization of the main Romance languages as well as the standardization efforts in the ´minor` Romance languages and Creoles.</t>
  </si>
  <si>
    <t>Franz Lebsanft and Felix Tacke, Bonn University, Germany.</t>
  </si>
  <si>
    <t>Language, Power and Pedagogy</t>
  </si>
  <si>
    <t>Bilingual Children in the Crossfire</t>
  </si>
  <si>
    <t>Cummins, Jim</t>
  </si>
  <si>
    <t>Bilingual Education &amp; Bilingualism</t>
  </si>
  <si>
    <t xml:space="preserve"> EDU034000 EDUCATION / Educational Policy &amp; Reform / General; LAN009000 LANGUAGE ARTS &amp; DISCIPLINES / Linguistics / General; LAN009050 LANGUAGE ARTS &amp; DISCIPLINES / Linguistics / Sociolinguistics</t>
  </si>
  <si>
    <t>This volume reviews the research and theory relating to instruction and assessment of bilingual pupils, focusing not only on issues of language learning and teaching but also the ways in which power relations in the wider society affect patterns of teacher-pupil interaction in the classroom.</t>
  </si>
  <si>
    <t>CumminsJim: Jim Cummins teaches at the University of Toronto, Canada. His research has focused on the nature of language proficiency and second language acquisition with particular emphasis on the social and educational barriers that limit academic success for culturally diverse students.Jim Cummins teaches at the University of Toronto, Canada. His research has focused on the nature of language proficiency and second language acquisition with particular emphasis on the social and educational barriers that limit academic success for culturally diverse students.</t>
  </si>
  <si>
    <t>The Mouton World Atlas of Variation in English</t>
  </si>
  <si>
    <t>Kortmann, Bernd / Lunkenheimer, Kerstin</t>
  </si>
  <si>
    <t>The Mouton World Atlas of Variation in English (WAVE) presents grammatical variation in spontaneous spoken English, mapping 235 features in 48 varieties of English (traditional dialects, high-contact mother tongue Englishes, and indiginized second-language Englishes) and 26 English-based Pidgins and Creoles in eight Anglophone world regions (Africa, Asia, Australia, British Isles, the Caribbean, North America, the Pacific, and the South Atlantic). The analyses of the 74 varieties are based on descriptive materials, naturalistic corpus data, and native speaker knowledge.</t>
  </si>
  <si>
    <t>Bernd Kortmann, Universität Freiburg im Breisgau, Germany Kerstin Lunkenheimer, Universität Trier, Germany.</t>
  </si>
  <si>
    <t>Ammon, Ulrich / Dittmar, Norbert / Mattheier, Klaus J. / Trudgill, Peter</t>
  </si>
  <si>
    <t>3/3</t>
  </si>
  <si>
    <t>Ulrich Ammon ,Universität Duisburg-Essen, Germany. Norbert Dittmar ,Freie Universität Berlin, Germany. Klaus J. Mattheier ,Ruprecht-Karls-Universität Heidelberg, Germany. Peter Trudgill, Universitè de Fribourg, Switzerland/ University of East Anglia, Great Britain.</t>
  </si>
  <si>
    <t>Pragmatics of Computer-Mediated Communication</t>
  </si>
  <si>
    <t>Herring, Susan / Stein, Dieter / Virtanen, Tuija</t>
  </si>
  <si>
    <t>9</t>
  </si>
  <si>
    <t>The present handbook provides an overview of the pragmatics of language and language use mediated by digital technologies. Computer-mediated communication (CMC) is defined to include text-based interactive communication via the Internet, websites and other multimodal formats, and mobile communication. In addition to 'core' pragmatic and discourse-pragmatic phenomena the chapters cover pragmatically-focused research on types of CMC and pragmatic approaches to characteristic CMC phenomena.</t>
  </si>
  <si>
    <t xml:space="preserve">  On the whole, the volume offers a broad and interesting sample of CMC research and would be of interest to advanced students and researchers alike. Daria Dayter in: Linguist List 24.2982</t>
  </si>
  <si>
    <t>Susan C. Herring, Indiana University, USA Dieter Stein, University of Düsseldorf, Germany Tuija Virtanen, Abo Akademi University, Finnland.</t>
  </si>
  <si>
    <t>The Languages and Linguistics of Europe</t>
  </si>
  <si>
    <t>A Comprehensive Guide</t>
  </si>
  <si>
    <t>Kortmann, Bernd / Auwera, Johan van der</t>
  </si>
  <si>
    <t>The World of Linguistics [WOL]</t>
  </si>
  <si>
    <t>History of Linguistics</t>
  </si>
  <si>
    <t>The Languages and Linguistics of Europe: A Comprehensive Guideis part of the multi-volume reference work on the languages and linguistics of the continents of the world. The book supplies profiles of the language families of Europe, including the sign languages. It also discusses the the areal typology, paying attention to the Standard Average European, Balkan, Baltic and Mediterranean convergence areas. Separate chapters deal with the old and new minority languages and with non-standard varieties. A major focus is language politics and policies, including discussions of the special status of English, the relation between language and the church, language and the school, and standardization. The history of European linguistics is another focus as is the history of multilingual European ´empires` and their dissolution. The volume is especially geared towards a graduate and advanced undergraduatereadership. It has been designed such that it can be used, as a whole or in parts, as a textbook, the first of its kind, for graduate programmes with a focus on the linguistic (and linguistics) landscape of Europe.</t>
  </si>
  <si>
    <t xml:space="preserve"> Overall this hefty volume offers exactly what it claims to a wide panorama of European linguistics, presented by experts in their fields, with a clearemphasis on formal linguistics, yet with some occasional sociolinguisticconcerns. It is clearly an invaluable resource for students or scholars needingessential information on a specific topic they are not well acquainted with, and with relevant bibliographic elements to go further if needed. James Costa in: Linguist List 23.1163</t>
  </si>
  <si>
    <t>Bernd Kortmann, University of Freiburg, Germany Johan van der Auwera, University of Antwerp, Belgium.</t>
  </si>
  <si>
    <t>Methods in Pragmatics</t>
  </si>
  <si>
    <t>Jucker, Andreas H. / Bublitz, Wolfram / Schneider, Klaus P.</t>
  </si>
  <si>
    <t>10</t>
  </si>
  <si>
    <t>This handbook reviews a large range of different research and data collection methods used in pragmatics. It includes overviews of methods that rely on introspection and rational thinking and it includes overviews of empirical methods, such as experimentation (various types of production and comprehension tasks) qualitative observational methods (e.g. ethnography or discourse analysis) and quantitative corpus-based methods.</t>
  </si>
  <si>
    <t xml:space="preserve"> In sum, the book is inspiring in more than one respect: besides getting an insight into the richness and workability of methods in pragmatics, the reader may also learn how to conduct pragmatic inquiry in a sophisticated, undogmatic and flexible, yet fruitful and constructive way. The handbook is undoubtedly one of the highlights among the recent achievements in pragmatics. Working linguists as well as students of linguistics should not hesitate to consult this seminal work and to use it during their studies and research. András Kertész in: Sprachtheorie und germanistische Linguistik 28/2 (2018), 277-283</t>
  </si>
  <si>
    <t>Wolfram Bublitz, Augsburg, Germany Andreas H. Jucker, Zurich, Switzerland Klaus P. Schneider, Bonn, Germany.</t>
  </si>
  <si>
    <t>Manual of Catalan Linguistics</t>
  </si>
  <si>
    <t>Lüdtke, Jens / Argenter, Joan A.</t>
  </si>
  <si>
    <t>25</t>
  </si>
  <si>
    <t>Romance Languages, other</t>
  </si>
  <si>
    <t xml:space="preserve"> LAN009000 LANGUAGE ARTS &amp; DISCIPLINES / Linguistics / General; LAN009010 LANGUAGE ARTS &amp; DISCIPLINES / Linguistics / Historical &amp; Comparative</t>
  </si>
  <si>
    <t>This manual is intended to fill a gap in the area of Romance studies. There is no introduction available so far that broadly covers the field of Catalan linguistics, neither in Catalan nor in any other language. The work deals with the language spoken in Catalonia and Andorra, the Balearic Islands, the region of Valencia, Northern Catalonia and the town of l'Alguer in Sardinia. Besides introducing the ideologies of language and nation and the history of Catalan linguistics, the manual is divided into separate parts embracing the description – grammar, lexicon, variation and varieties – and the history of the language since the early medieval period to the present day. It also covers its current social and political situation in the new local and global contexts. The main emphasis is placed on modern Catalan.  The manual is designed as a companion for students of Catalan, while also introducing specialists of other languages into this field, in particular scholars of Romance languages.</t>
  </si>
  <si>
    <t xml:space="preserve"> El resultat final és superb i el llibre constitueix, tot i la inevitable heterogeneïtat derivada de la diversitat d’autors dels textos, una eina formidable per als qui s’interessin per l’estudi de la llengua catalana dins el propi domini lingüístic, però també arreu del món.  Carles Duarte i Montserrat in: Revista de llengua i dret (2020).      […] liegt mit dem MCL eine durchdachte, akkurat edierte, aktuelle und damit wertvolle Ressource vor, die sowohl katalanistisch Versierte als auch Novizen und ‚Gelegenheitsgäste‘ auf dem Gebiet der katalanischen Sprachwissenschaft in Forschung und Studium mit Gewinn nutzen werden und die den Ansprüchen an ein modernes und leserfreundliches Handbuch, wie sie im Profil der MRL-Reihe formuliert werden, vollauf gerecht wird.  Claus D. Pusch in: Zeitschrift für Katalanistik 34 (2021), 419–423.      [T]he Manual is carefully edited towards a non-Catalan-speaking audience of international linguists […], thus opening this rich field of linguistic research to readers outside of Catalan or even Romance Philology.  Hans-Ingo Radatz in: Vox Romanica 80 (2021), 374–376.</t>
  </si>
  <si>
    <t>Joan A. Argenter, Universitat Aut&amp;#242noma de Barcelona und Institut d`Estudis Catalans, Spanien Jens Lüdtke, Universität Heidelberg.</t>
  </si>
  <si>
    <t>Lüdeling, Anke / Kytö,  Merja</t>
  </si>
  <si>
    <t>Volume 2</t>
  </si>
  <si>
    <t>24 x 17</t>
  </si>
  <si>
    <t>This handbook provides an up-to-date survey of the field of corpus linguistics, a field whose methodology has revolutionized much of the empirical work done in most fields of linguistic study over the past decade. Corpus linguistics investigates human language by starting out from large collections of texts - spoken, written, or recorded. These language corpora, which are now regularly available in electronic form, are the basis for quantitative and qualitative research on almost any question of linguistic interest. Many techniques that are in use in corpus linguistics today are rooted in the tradition of the late 18th and 19th century, when linguistics began to make use of mathematical and empirical methods. Modern corpus linguistics has used and developed these methods in close connection with computer science and computational linguistics. The handbook sketches the history of corpus linguistics, shows its potential, discusses its problems, and describes various methods of collecting, annotating, and searching corpora as well as processing corpus data. It also reports case studies that illustrate the wide range of linguistic research questions addressed in corpus linguistics. The over 60 articles included in the handbook are divided into five sections:(1) the origins and history of corpus linguistics and surveys of its relationship to central fields of linguistics (2) corpus compilation (3) corpus types (4) preprocessing of corpora (5) the use and exploitation of corpora.  The final section gives an overview of the results of corpus studies obtained in phonetics, phonology, morphology, syntax, semantics, sociolinguistics, historical linguistics, stylometry, dialectology, and discourse analysis. It also reports on recent advances made in human and machine translation, contrastive studies, computer-assisted language lear</t>
  </si>
  <si>
    <t>Anke Lüdeling, Humboldt-Universität zu Berlin Merja Kytö , Uppsala Universitet , Schweden.</t>
  </si>
  <si>
    <t>Cognitive Linguistics: Basic Readings</t>
  </si>
  <si>
    <t>Geeraerts, Dirk</t>
  </si>
  <si>
    <t>Cognitive Linguistics Research [CLR]</t>
  </si>
  <si>
    <t>34</t>
  </si>
  <si>
    <t>Cognitive Linguistics</t>
  </si>
  <si>
    <t>Over the past decade, Cognitive Linguistics has grown to be one of the most broadly appealing and dynamic frameworks for the study of natural language. Essentially, this new school of linguistics focuses on the meaning side of language: linguistic form is analysed as an expression of meaning. And meaning itself is not something that exists in isolation, but it is integrated with the full spectrum of human experience: the fact that we are embodied beings just as much as the fact that we are cultural beings.  Cognitive Linguistics: Basic Readings brings together twelve foundational articles, each of which introduces one of the basic concepts of Cognitive Linguistics, like conceptual metaphor, image schemas, mental spaces, construction grammar, prototypicality and radial sets. The collection features the founding fathers of Cognitive Linguistics: George Lakoff, Ron Langacker, Len Talmy, Gilles Fauconnier, and Charles Fillmore, together with some of the most influential younger scholars. By its choice of seminal papers and leading authors, Basic Readings is specifically suited for an introductory course in Cognitive Linguistics. This is further supported by a general introduction to the theory and, specifically, the practice of Cognitive Linguistics and by trajectories for further reading that start out from the individual chapters.</t>
  </si>
  <si>
    <t xml:space="preserve"> [...] it should be immediately remarked that the coherence and unity of the book is skilfully preserved by the editor by means of a warming-up, user-friendly introduction to the field and a closing section with trajectories for further reading. [...] Francisco Gonzálvez-García in: Funtions of Language, 2008  [...] this collection may be highly recommended. Thora Tenbrink in: Cognitive Linguistics 2/2008  The collection brings order into the vast field of cognitive research and highlights the foundational assumptions held in Cognitive Linguistics, which is particularly helpful for students and researchers from other disciplines. Thomas Verjans in: ICLA-website Mai 2007 http://www.cognitivelinguistics.org/Reviews/geeraerts  This volume with 12 basic readings from cognitive linguistics is a unique resource and reference instrument. It reflects and documents the most central tenets of CL: cognitive grammar (Langacker), grammatical construal (Talmy), radial networks (Brugman/Lakoff), prototype theory (Geeraerts), polysemy and vagueness (Tuggy), conceptual metaphor (Lakoff), image schemas and their transformations (Gibbs), conceptual metonymy and domain delimitation (Croft), mental spaces (Fauconnier/Turner), frame semantics (Fillmore), construction grammar (Goldberg), and usage based (psycho-)linguistics (Tomasello).In a nutshell: this is very judicious and persuasive selection of the really prototypical and most basic revolutionary insights of cognitive linguistics. Renè Dirven, October 2006  The inclusion of main co</t>
  </si>
  <si>
    <t>Dirk Geeraerts, Katholieke Universiteit Leuven, Belgium.</t>
  </si>
  <si>
    <t>Identity and Language Learning</t>
  </si>
  <si>
    <t>Extending the Conversation</t>
  </si>
  <si>
    <t>Norton, Bonny</t>
  </si>
  <si>
    <t xml:space="preserve"> EDU000000 EDUCATION / General; LAN020000 LANGUAGE ARTS &amp; DISCIPLINES / Study &amp; Teaching; SOC007000 SOCIAL SCIENCE / Emigration &amp; Immigration</t>
  </si>
  <si>
    <t>This second edition of Norton’s classic text on language learning and identity will bring her ground-breaking ideas to a new generation of students, teachers and researchers. Featuring a comprehensive Introduction and an Afterword by Claire Kramsch, this new edition integrates research, theory and classroom practice.</t>
  </si>
  <si>
    <t>PrefaceIntroduction1. Fact and fiction in language learning2. Researching identity and language learning3. The world of adult immigrant language learners4. Eva and Mai: Old heads on young shoulders5. Mothers, migration and language learning6. Second language acquisition theory revisited7. Claiming the right to speak in classrooms and communitiesAfterword by Claire Kramsch</t>
  </si>
  <si>
    <t>Haiying Feng, University of International Business and Economics, China:In sum, this book is of great value to readers who are familiar with Norton’s work as well as to those who are encountering it for the first time. For graduate students, this book is a must-read, because it provides initial knowledge about identity research and a good example of narrative inquiry. For researchers and educators, this second edition is also a helpful resource the compelling introduction and the inspirational afterword spur readers to dwell on those “unsettling issues” (p. 19) in identity theory regarding the relationship between societal structure and human agency, identification and negotiation, multiplicity and strategic essentialism.Anna Husson Isozaki, Gunma Prefectural Women’s University, Japan:Strengthened by the thorough updates in the new Introduction and the context provided by Kramsch in the Afterword, the book makes a persuasive case for language teachers to regard our learners and their investments in a more holistic light. It may also shed some illumination on our experiences as L2 learners ourselves.Andrea Lypka, University of South Florida, USA:The book is invaluable for both novice and experienced SLA researchers and scholars interested in inquiring about language learning and identity. Norton has successfully combined international literature on SLA, identity, and social justice with pedagogical suggestions to create a volume that effectively takes a step forward in bridging the gap between research and pedagogy on language learning and learner identity in ESL environments. Even though these chapters center on language learning in ESL context, practitioners working with other languages could benefit from the findings and pedagogical implications.&amp;#160Alastair Pennycook, University of Technology, Sydney, Australia:Since the publication of the first, pathbreaking edition of this now-classic text, identity has bec</t>
  </si>
  <si>
    <t>NortonBonny: Bonny Norton is a Professor and Distinguished University Scholar in the Department of Language and Literacy Education, University of British Columbia, Canada. She is committed to social change through the power of ideas and the integration of theory, research, and practice. In 2010 she was the inaugural recipient of the âSenior Researcher Awardâ by the Second Language Research group of AERA (American Educational Research Association) and in 2012 was inducted as an AERA Fellow. Her website can be found at http://www.educ.ubc.ca/faculty/norton/Bonny Norton is a Professor and Distinguished University Scholar in the Department of Language and Literacy Education, University of British Columbia, Canada. She is committed to social change through the power of ideas and the integration of theory, research, and practice. In 2010 she was the inaugural recipient of the â??Senior Researcher Awardâ?? by the Second Language Research group of AERA (American Educational Research Association) and in 2012 was inducted as an AERA Fellow. Her website can be found at http://www.educ.ubc.ca/faculty/norton/</t>
  </si>
  <si>
    <t>TheMultilingual Turn in Languages Education</t>
  </si>
  <si>
    <t>Opportunities and Challenges</t>
  </si>
  <si>
    <t>Conteh, Jean / Meier, Gabriela</t>
  </si>
  <si>
    <t xml:space="preserve"> LAN009000 LANGUAGE ARTS &amp; DISCIPLINES / Linguistics / General; LAN020000 LANGUAGE ARTS &amp; DISCIPLINES / Study &amp; Teaching</t>
  </si>
  <si>
    <t>This book addresses the ways in which languages education around the world has changed in recent years to recognise and reflect the increasing phenomenon of societal multilingualism. It examines the implications for research, theory, policy and practice.</t>
  </si>
  <si>
    <t>Contributors Foreword Acknowledgments Jean Conteh and Gabriela Meier: Introduction PART I Gabriela Meier: Introduction to Part I 1. Mooznah Auleear Owodally: Socialized into Multilingualism: A Case Study of Mauritian Preschools 2. Ken Cruickshank: Exploring the -Lingual between Bi- and Mono-: Young People and their Language in an Australian Context 3. Guangwei Hu and Sandra McKay: Multilingualism as Portrayed in a Chinese English Textbook 4. Andrea Young: Looking through the Language Lens: Monolingual Taint or Plurilingual Tint? PART II Jean Conteh: Introduction to Part II 5. Laurent Gajo: From Description to Didactization of Multilingualism: European and Francophone Research at the Crossroads between Linguistics and Didactics 6. Gabriela Meier: Our Mother Tongue is Plurilingualism: An Orientation Framework for Integrated Multilingual Curricula 7. Jean Conteh, Fiona Copland and Angela Creese: Multilingual Teachers’ Resources in three different Contexts: Empowering Learning 8. Gabriela Meier: Multilingualism and Social Cohesion: Two-Way Immersion Education meets Diverse Needs PART III Jean Conteh and Gabriela Meier: Introduction to Part III 9. Jean Conteh, Shila Begum and Saiqa Riasat: Multilingual Learning in Primary Settings - From the Margins to the Mainstream 10. Enrica Piccardo and Joëlle Aden: Plurilingualism and Empathy: Beyond Instrumental Language Learning 11. Ofelia García and Naomi Kano: Translanguaging as Process and Pedagogy: Developing the English Writing of Japanese Students in the US 12. Jim Anderson and Yu-Chiao Chung: Transforming Learning, Building Identities: Arts Based Creativity in the Community Languages Classroom Gabriela Meier and Jean Conteh: Conclusion </t>
  </si>
  <si>
    <t>Drawing on recent theoretical developments in sociolinguistics, this charming and important book reminds us once again of how our schools can value and build on multilingualism, and why it is important that they do so if we want more socially just education for not only multilingual learners but ALL learners.Conteh &amp;amp Meier’s important volume builds and expands upon recent key developments that have increasingly problematized and contested the monolingual norm that still underpins so much theory, pedagogy and practice in language teaching and learning. With an emphasis on schools and pedagogical practices, the volume solidifies and exemplifies how 'the multilingual turn' in education can make a difference for all, especially for those whose multilingualism has been ignored and/or pathologized until now. Like the multilingual turn itself, this volume provides us with a timely and important intervention into the theory, practice and pedagogies needed for a multilingual, globalized world – and not before time.This volume is a very welcome addition to a number of recent books on multilingual pedagogy and is a must for teacher educators/researchers and students of applied linguistics who wish to rethink their approach to languages education and embrace linguistic and cultural diversity as a resource to implement equality and social cohesion in their classrooms.</t>
  </si>
  <si>
    <t>ContehJean: Dr. Jean Conteh is Senior Lecturer in the School of Education at the University of Leeds, UK. Her research interests include EAL in the British system and teacher development and professional knowledge.MeierGabriela: Dr. Gabriela Meier is a Lecturer in Language Education at the Graduate School of Education, University of Exeter, UK. She is especially interested in language education and social cohesion, including bilingual and multilingual approaches to learning.Dr. Jean Conteh is Senior Lecturer in the School of Education at the University of Leeds, UK. Her research interests include EAL in the British system and teacher development and professional knowledge. Dr. Gabriela Meier is a Lecturer in Language Education at the Graduate School of Education, University of Exeter, UK. She is especially interested in language education and social cohesion, including bilingual and multilingual approaches to learning.</t>
  </si>
  <si>
    <t>32/1</t>
  </si>
  <si>
    <t>Tilman Berger, University of Tübingen, Germany  Karl Gutschmidt, Humboldt University Berlin, Germany  Sebastian Kempgen, University of Bamberg, Germany  Peter Kosta, University Potsdam, Germany.</t>
  </si>
  <si>
    <t>Learning Strategy Instruction in the Language Classroom</t>
  </si>
  <si>
    <t>Issues and Implementation</t>
  </si>
  <si>
    <t>Chamot, Anna Uhl / Harris, Vee</t>
  </si>
  <si>
    <t>This comprehensive collection, comprising both theoretical and practical contributions, is unique in its focus on language learning strategy instruction (LLSI). The chapters, written by leading international experts, embrace both sociolinguistic and psycholinguistic perspectives. The issues presented include different models of strategy instruction and how they can be tailored according to context and the learners’ age and attainment level. The collection will be an important resource for researchers in the field, both for its critical perspectives and its guidance on collaborating with teachers to design interventions to implement strategy instruction. It also identifies key areas for research, including the teaching of less studied groups of strategies such as grammar and affective strategies. The book will prove equally valuable to language teachers through the provision of detailed teaching materials and tasks. Those engaged in professional development, whether pre- or in-service teacher education, will find a wealth of concrete ideas for sessions, courses and assignments.</t>
  </si>
  <si>
    <t>Foreword. Cynthia WhiteIntroduction. Anna U. Chamot and Vee HarrisPart 1. Issues: Models and ContextsChapter 1. Luke Plonsky: Language Learning Strategy Instruction: Recent Research and Future DirectionsChapter 2. Peter Yongqi Gu: Approaches to Learning Strategy InstructionChapter 3. Vee Harris: Diversity and Integration in Language Learning Strategy InstructionChapter 4. Do Coyle: Designing Strategic Classrooms: Self-assessment in Enabling Self-regulated LearningChapter 5. Ernesto Macaro: Language Learner Strategies and Individual DifferencesChapter 6. Marcella Menegale: Integrating Language Learning Strategy Instruction into Content and Language Integrated Learning ProgramsPart 2. Issues: Less Studied and Less Taught Groups of StrategiesChapter 7. Miroslaw Pawlak: Grammar Learning Strategies Instruction in the Foreign Language Classroom: The Case of Students in Degree Programs in EnglishChapter 8. Anna Uhl Chamot and Vee Harris: Language Learning Strategy Instruction for Critical Cultural AwarenessChapter 9. Andrew D. Cohen: Strategy Instruction for Learning and Performing Target-language PragmaticsPart 3. Implications: The LearnersChapter 10. Pamela Gunning, Joanna White, and Christine Busque: Designing Effective Strategy Instruction: Approaches and Materials for Young Language LearnersChapter 11. Angeliki Psaltou-Joycey: Designing Materials and Guidelines for Language Learning Strategy InstructionChapter 12. Anna Uhl Chamot: Differentiation in Language Learning Strategy InstructionChapter 13. Jill Robbins: Teaching Language Learning Strategies with TechnologyPart 4. Implications: The TeachersChapter 14. Christina Gkonou and Rebecca L. Oxford: Teachers’ Formative Assessment, Reflection, and Affective Strategy Instruction in Language Learning Strategy Instruction Teacher EducationChap</t>
  </si>
  <si>
    <t>This book brings together a range of different perspectives on language learner strategies. The authors consider important issues related to strategy instruction design, including questions of theory as well as practical concerns, the role of the teacher, self-regulation and autonomy and feedback, making it valuable to a range of readers.Chamot and Harris should be applauded for the wonderful work presented in this fine collection. They are both champions of language learning strategy research and practice, and this book well represents their action and achievement. Through this work Chamot’s legacy will also be strongly remembered. Such work will continue to benefit language learners around the world in the years to come.This long-overdue edited collection explores a variety of topics regarding strategy instruction in relation to theory, research, and practice. Its implications for the learner and the teacher are enormous. I highly commend this book, which is undoubtedly a must-read for those interested in strategy instruction in the L2 classroom.</t>
  </si>
  <si>
    <t>ChamotAnna Uhl: Anna Uhl Chamot was Professor Emerita of the Department of Teacher Preparation at George Washington University, USA, as well as Co-Director of the National Capital Language Resource Center. An invited keynote speaker at more than 150 conferences from Singapore to Scotland, she also gave over 600 presentations at major conferences and lecture tours in Estonia, Latvia, Lithuania, Italy and Argentina. She was actively working in the field right up until her death in November 2017.HarrisVee: Vee Harris is Visiting Fellow at Goldsmiths College, University of London, UK where she taught the Modern Languages Teacher Education course. Committed to bridging the gap between theory and practice, she has written school textbooks as well as academic books drawing on classroom-based research projects that she has undertaken in collaboration with practising teachers. Her most recent book is Language Learner Strategies (Bloomsbury, 2017), written with her co-author, Professor Michael Grenfell.Anna Uhl Chamot was Professor Emerita of the Department of Teacher Preparation at George Washington University, USA, as well as Co-Director of the National Capital Language Resource Center. An invited keynote speaker at more than 150 conferences from Singapore to Scotland, she also gave over 600 presentations at major conferences and lecture tours in Estonia, Latvia, Lithuania, Italy and Argentina. She was actively working in the field right up until her death in November 2017.Vee Harris is Visiting Fellow at Goldsmiths College, University of London, UK where she taught the Modern Languages Teacher Education course. Committed to bridging the gap between theory and practice, she has written school textbooks as well as academic books drawing on classroom-based research projects that she has undertaken in collaboration with practising teachers. Her most recent book is Language Learner Strategies (Bloomsbury, 2017), wr</t>
  </si>
  <si>
    <t>Positive Psychology in SLA</t>
  </si>
  <si>
    <t>MacIntyre, Peter D. / Gregersen, Tammy / Mercer, Sarah</t>
  </si>
  <si>
    <t xml:space="preserve"> LAN009040 LANGUAGE ARTS &amp; DISCIPLINES / Linguistics / Psycholinguistics; LAN020000 LANGUAGE ARTS &amp; DISCIPLINES / Study &amp; Teaching; PSY013000 PSYCHOLOGY / Emotions</t>
  </si>
  <si>
    <t>This book explores theories in positive psychology and their implications for language teaching, learning and communication. Chapters examine the characteristics of individuals, contexts and relationships that facilitate learning and present several new teaching ideas to develop and support them.</t>
  </si>
  <si>
    <t>1. Tammy Gregersen, Peter D. MacIntyre and Sarah Mercer: Introduction2. Rebecca Oxford: Toward a Psychology of Well-Being for Language Learners: The “EMPATHICS” Vision3. Sarah Mercer: Seeing the World Through Your Eyes: Empathy in Language Learning and Teaching4. Joseph Falout: The Dynamics of Past Selves in Language Learning and Well-Being5. Ana Maria Ferreira Barcelos and Hilda Simone H. Coelho: Language Learning and Teaching: What’s Love Got to Do with It?6. Tammy Gregersen, Peter D. MacIntyre and Margarita Meza: Positive Psychology Exercises Build Social Capital for Language Learners: Preliminary Evidence7. Phil Hiver: The Triumph over Experience: Hope and Hardiness in Novice L2 Teachers8. Éva Czimmermann and Katalin Piniel: Advanced Language Learners’ Experiences of Flow in the Hungarian EFL Classroom9. Jean-Marc Dewaele and Peter D. MacIntyre: Foreign Language Enjoyment and Foreign Language Classroom Anxiety: The Right and Left Foot of the Language Learner10. J. Lake: Accentuate the Positive: Conceptual and Empirical Development of the Positive L2 Self and its Relationship to L2 Proficiency11. Zana Ibrahim: Affect in Directed Motivational Currents: Positive Emotionality in Long-Term L2 Engagement12. R. Kirk Belnap, Jennifer Brown, Dan P. Dewey, Linnea P. Belnap and Patrick R. Steffen: Project Perseverance: Helping Students Become Self-Regulating Learners13. Marc Helgesen: Happiness in ESL/EFL: Bringing Positive Psychology to the Classroom14. Tim Murphey: Teaching to Learn and Well-Become: Many Mini-Renaissances15. Candy Fresacher: Why and How to Use Positive Psychology Activities in the Second Language Classroom16. M.C. Fonseca-Mora and F. Herrero Machancoses: Music and Language Learning: Emotions and Engaging Memory Pathways17. Peter D. MacIntyre, Tammy Gregersen and Sarah Mercer: Conclusion</t>
  </si>
  <si>
    <t>Jose Ignacio Aguilar Río, Sorbonne Nouvelle-Paris 3 University, France:MacIntyre et al.`s edited volume is a thorough work on the application of positive psychological principles on applied linguistics and language learning endeavours. The theories reviewed, the data analysed and the practices presented, will certainly appeal to scholars, curriculum developers, language teaching practitioners, teachers` educators and pre-service language teachers. The volume is accessible and reads quite easily.Danuta Gabryś-Barker University of Silesia, Poland:The book defends itself as a worthy source of knowledge on the theory, research and practice of positive psychology in specific areas of foreign language teaching and learning. I fully endorse and recommend the volume for its expertise and scholarly discipline on the one hand and for the excitement and creativity it encourages on the other.Second language learning is a new area for Positive Psychology and these authors have found that it is a surprising and remarkable aide.This book is about the dynamics of happiness in language learning, the ripples that interact with other ripples, not necessarily in unison, but providing a goal and resources for processes of development. The contributions aim to show the positive sides of language teaching and learning without ignoring or denying the negative ones. They strive to reach a balance that allows for human agency to frame existences and hopes. The authors aim to move beyond the ‘Don’t worry, be happy’ level by using carefully defined concepts and rigorous methodology.This volume offers a refreshing perspective on the process of learning and teaching new languages, highlighting the diverse ways in which learners and teachers draw on the many positive aspects of the human condition in their development as users of a non-native language. Without understating the difficulties that trouble language learni</t>
  </si>
  <si>
    <t>MacIntyrePeter D.: Peter D. MacIntyre is Professor of Psychology at Cape Breton University, Canada. He has published widely on the themes of emotion, motivation and cognition and is the co-editor (with Zoltán Dörnyei and Alastair Henry) of Motivational Dynamics in Language Learning (2014).GregersenTammy: Tammy Gregersen is Professor of TESOL at the University of Northern Iowa, USA. Her research interests include language teacher education, individual differences, positive psychology, nonverbal communication, emotion and affect. She is the co-author (with Peter D. MacIntyre) of Capitalizing on Language Learners' Individuality (2014) and co-editor (with Peter D. MacIntyre and Sarah Mercer) of Positive Psychology in SLA (2016).MercerSarah: Sarah Mercer is the Head of the ELT Research and Methodology section at the University of Graz, Austria. She is interested in all aspects of language learning psychology, in particular self-related constructs, motivation, affect, agency, mindsets and belief systems. She is co-editor of Positive Psychology in SLA (with Peter MacIntyre and Tammy Gregersen) and Multiple Perspectives of the Self in SLA (with Marion Williams).Peter D. MacIntyre is Professor of Psychology at Cape Breton University, Canada. His research examines emotion, motivation and cognition across a variety of types of behavior, including interpersonal communication, public speaking and learning.  Tammy Gregersen is Professor of TESOL at the University of Northern Iowa, USA. She studies emotion and affect as it relates to second language learning, methodology and nonverbal communication.  Sarah Mercer is Professor of Foreign Language Teaching at the University of Graz, Austria. Her research interests include all aspects of the psychology surrounding the foreign language learning experience, focusing in particular on self.</t>
  </si>
  <si>
    <t>Readings in the Sociology of Language</t>
  </si>
  <si>
    <t>Fishman, Joshua A.</t>
  </si>
  <si>
    <t>Maienborn, Claudia / Heusinger, Klaus von / Portner, Paul</t>
  </si>
  <si>
    <t>33/1</t>
  </si>
  <si>
    <t xml:space="preserve"> This handbook is an excellent, broad collection of new papers on the history and current state of semantics. [...] Overall, this is a fine collection of work combining past and present perspectives on semantics and its intellectual neighbors, as well as suggesting new lines of research. It would be a valuable addition to the library of any semanticist or meaning theorist. Sylvia L. Reed in: Linguist List 23.2292</t>
  </si>
  <si>
    <t>Student Engagement in the Language Classroom</t>
  </si>
  <si>
    <t>Hiver, Phil / Al-Hoorie, Ali H. / Mercer, Sarah</t>
  </si>
  <si>
    <t>Psychology of Language Learning and Teaching</t>
  </si>
  <si>
    <t xml:space="preserve"> LAN009040 LANGUAGE ARTS &amp; DISCIPLINES / Linguistics / Psycholinguistics; LAN020000 LANGUAGE ARTS &amp; DISCIPLINES / Study &amp; Teaching; PSY023000 PSYCHOLOGY / Personality</t>
  </si>
  <si>
    <t>Through a mix of conceptual and empirical chapters, this book defines engagement for the field of language learning. It serves as an authoritative guide for anyone wishing to understand the unique insights engagement can give into language learning and teaching, or anyone conducting their own research on engagement within and beyond the classroom.</t>
  </si>
  <si>
    <t>33/2</t>
  </si>
  <si>
    <t>Using Film and Media in the Language Classroom</t>
  </si>
  <si>
    <t>Reflections on Research-led Teaching</t>
  </si>
  <si>
    <t>Herrero, Carmen / Vanderschelden, Isabelle</t>
  </si>
  <si>
    <t xml:space="preserve"> LAN009000 LANGUAGE ARTS &amp; DISCIPLINES / Linguistics / General; LAN020000 LANGUAGE ARTS &amp; DISCIPLINES / Study &amp; Teaching; PER004000 PERFORMING ARTS / Film &amp; Video / General</t>
  </si>
  <si>
    <t>This book demonstrates the positive impact of using film and audiovisual material in the language classroom. The chapters are evidence-based and address different levels and contexts of learning around the world. They demonstrate the benefits of using moving images and films to develop intercultural awareness and promote multilingualism, and suggest Audiovisual Translation (AVT) activities and projects to enhance language learning. The book will be a valuable continuing professional development resource for language teachers and those involved in curriculum development, as well as bringing the latest research, theory and pedagogical techniques to teacher training courses.</t>
  </si>
  <si>
    <t>Carmen Herrero and Isabelle Vanderschelden: IntroductionPart I. Film Literacy and LanguagesChapter 1. Kieran Donaghy: Using Film to Teach Languages in a World of ScreensPart II. Multilingualism, Intercultural Awareness and CompetenceChapter 2. Brian Tomlinson: Developing Intercultural Awareness through Reflected Experience of Films and Other Visual MediaChapter 3. Isabella Seeger: Addressing 'Super-Diversity' in the Language Classroom through Film and Peer-Generated YouTube ContentChapter 4. Anne-Laure Dubrac : Playing the Part: Media Re-Enactments as Tools for Learning Second LanguagesPart III. Audio-visual Translation and SubtitlingChapter 5. Melissa Cokely and Carmen Muñoz: Vocabulary Acquisition through Captioned Videos and Visual PromptsChapter 6. Joan C. Mora and Eva Cerviño-Povedano: The Effects of Bimodal L2 Input on the Processing of Function Words by Spanish EFL Learners: an Eye-Tracking StudyChapter 7. Anca Daniela Frumuselu: A Friend in Need Is a Film Indeed'. Teaching Colloquial Expressions through Television Series and SubtitlingChapter 8. Rosa Alonso Pérez: Enhancing Student Motivation through Film Subtitling ProjectsChapter 9. Juan Pedro Rica Peromingo and Ángela Sáenz Herrero: Audiovisual Translation (AVT) Modes as a L2 Learning Pedagogical Tool: Traditional Modes and Linguistic AccessibilityPart IV. Teacher Training and ResourcesChapter 10. Jelena Bobkina and Elena Dominguez: Teaching the Teachers: Double Proposals/Film-based Teaching in Higher EducationChapter 11. Mark Goodwin: An Analysis of The Success of the ‘Cultural Topic’ at A LevelChapter 12. Stavroula Sokoli and Patrick Zabalbeascoa Terrán: Clipflair In Language Learning: Theory and PracticeAfterword. Carmen Herrero: Present and Future</t>
  </si>
  <si>
    <t>In contrast to studies which focus on role plays and drama in the foreign language classroom, this book advances research relevant to audio-visual literacy, especially film, a growing pedagogical tool within the edutainment field. Not only is Herrero and Vanderschelden’s book an excellent boost to multiliteracy, multimodality, and the moving image, it contains a refreshing discussion on latest developments within film, multilingualism, cultural and intercultural studies.This book brings together some inspiring international specialists with new ideas on how film and media can be integrated into foreign language classes. They argue rightly that language now lives in a world of screens, and show how language learning can meet the needs of learners in this new world.Using Film and Media in the Language Classroom is a volume that gathers new methodological trends and research proposals for practitioners and scholars interested in the use of audiovisual materials in foreign language education. It constitutes an updated and necessary reference for anybody attracted to this field, be it from a teaching, learning or research perspective.</t>
  </si>
  <si>
    <t>HerreroCarmen: Carmen Herrero is Principal Lecturer and Spanish Section Lead in the Department of Languages, Information and Communications at Manchester Metropolitan University, UK. She is Director of FLAME (Research Group for Film, Languages and Media Education) (www2.mmu.ac.uk/languages/flame/) and has co-founded the Film in Language Teaching Association (www.filta.org.uk). She has published widely on Spanish film and the use of film in language teaching.VanderscheldenIsabelle: Isabelle Vanderschelden is Senior Lecturer and French Section Lead in the Department of Languages, Information and Communications at Manchester Metropolitan University, UK. She has published widely on French film including a film study guide on Amelie (IB Tauris, 2007) and Studying French Cinema (Auteur, 2013). She is a co-founder of FILTA and a member of FLAME.Carmen Herrero is Principal Lecturer and Spanish Section Lead in the Department of Languages, Information and Communications at Manchester Metropolitan University, UK. She is Director of FLAME (Research Group for Film, Languages and Media Education) (www2.mmu.ac.uk/languages/flame/) and has co-founded the Film in Language Teaching Association (www.filta.org.uk). She has published widely on Spanish film and the use of film in language teaching.Isabelle Vanderschelden is Senior Lecturer and French Section Lead in the Department of Languages, Information and Communications at Manchester Metropolitan University, UK. She has published widely on French film including a film study guide on Amelie (IB Tauris, 2007) and Studying French Cinema (Auteur, 2013). She is a co-founder of FILTA and a member of FLAME.</t>
  </si>
  <si>
    <t>41/2</t>
  </si>
  <si>
    <t>Language Typology and Language Universals 2.Teilband</t>
  </si>
  <si>
    <t>20/2</t>
  </si>
  <si>
    <t>Linguistic Typology</t>
  </si>
  <si>
    <t>Word-Formation</t>
  </si>
  <si>
    <t>An International Handbook of the Languages of Europe</t>
  </si>
  <si>
    <t>Müller, Peter O. / Ohnheiser, Ingeborg / Olsen, Susan / Rainer, Franz</t>
  </si>
  <si>
    <t>40/1</t>
  </si>
  <si>
    <t>This handbook comprises an in-depth presentation of the state of the art in word-formation. The five volumes contain 207 articles written by leading international scholars. The XVI chapters of the handbook provide the reader, in both general articles and individual studies, with a wide variety of perspectives: word-formation as a linguistic discipline (history of science, theoretical concepts), units and processes in word-formation, rules and restrictions, semantics and pragmatics, foreign word-formation, language planning and purism, historical word-formation, word-formation in language acquisition and aphasia, word-formation and language use, tools in word-formation research. The final chapter comprises 74 portraits of word-formation in the individual languages of Europe and offers an innovative perspective. These portraits afford the first overview of this kind and will prove useful for future typological research. This handbook will provide an essential reference for both advanced students and researchers in word-formation and related fields within linguistics.</t>
  </si>
  <si>
    <t>Peter O. Müller, Erlangen-Nürnberg Ingeborg Ohnheiser, Innsbruck, Austria Susan Olsen, Berlin Franz Rainer, Wien, Austria.</t>
  </si>
  <si>
    <t>Handbook of Multilingualism and Multilingual Communication</t>
  </si>
  <si>
    <t>Auer, Peter  / Wei, Li</t>
  </si>
  <si>
    <t>5</t>
  </si>
  <si>
    <t>This volume is an up-to-date, concise introduction to bilingualism and multilingualism in schools, in the workplace, and in international institutions in a globalized world. The authors use a problem-solving approach and ask broad questions about bilingualism and multilingualism in society, including the question of language acquisition versus maintenance of bilingualism. Key features:   provides a state-of-the-art description of different areas in the context of multilingualism and multilingual communication presents a critical appraisal of the relevance of the field, offers solutions of everyday language-related problems international handbook with contributions from renown experts in the field</t>
  </si>
  <si>
    <t xml:space="preserve"> Editors Peter Auer and Li Wei make a convincing case for a critically reflexive problem-solving approach when they ask whether it would make more sense to regard monolingualism as a problem. It provides a good starting place for anyone looking for a current overview of issues and approaches. Suzanne Romaine in: Language 1/2009</t>
  </si>
  <si>
    <t>Peter Auer, University of Freiburg/Br., Germany Li Wei, University ofLondon, BirkbeckUK.</t>
  </si>
  <si>
    <t>Motivational Dynamics in Language Learning</t>
  </si>
  <si>
    <t>Dörnyei, Zoltán / MacIntyre, Peter D. / Henry, Alastair</t>
  </si>
  <si>
    <t xml:space="preserve"> LAN009040 LANGUAGE ARTS &amp; DISCIPLINES / Linguistics / Psycholinguistics; LAN020000 LANGUAGE ARTS &amp; DISCIPLINES / Study &amp; Teaching; PSY023000 PSYCHOLOGY / Personality; REF020000 REFERENCE / Research</t>
  </si>
  <si>
    <t>This landmark volume offers a collection of conceptual papers and empirical research studies that investigate the dynamics of language learning motivation from a complex dynamic systems perspective. The contributors include some of the most well-established scholars from three continents, all addressing the question of how we can understand motivation if we perceive it as continuously changing and evolving rather than as a fixed learner trait. The data-based studies also provide useful research models and templates for graduate students and scholars in the fields of applied linguistics and SLA who are interested in engaging with the intriguing area of examining language learning in a dynamic vein.</t>
  </si>
  <si>
    <t>John Schumann: Foreword 1. Zoltán Dörnyei, Peter D. MacIntyre and Alastair Henry: Introduction: Applying Complex Dynamic Systems Principles to Empirical Research on L2 Motivation Part I: Conceptual Summaries 2. Diane Larsen-Freeman: Ten ‘Lessons’ from Complex Dynamic Systems Theory: What is on Offer 3. Phil Hiver: Attractor States 4. Kees de Bot: Rates of Change: Timescales in Second Language Development 5. Marjolijn Verspoor: Initial Conditions 6. Ema Ushioda: Context and Complex Dynamic Systems Theory 7. Ali Al-Hoorie: Human Agency: Does the Beach Ball Have Free Will? 8. Sarah Mercer: Social Network Analysis and Complex Dynamic Systems 9. Alastair Henry: The Dynamics of Possible Selves 10. Zoltán Dörnyei, Zana Ibrahim and Christine Muir: ‘Directed Motivational Currents’: Regulating Complex Dynamic Systems through Motivational Surges Part II: Empirical Studies 11. Peter D. MacIntyre and Alicia Serroul: Motivation on a Per-Second Timescale: Examining Approach-Avoidance Motivation During L2 Task Performance 12. Sarah Mercer: Dynamics of the Self: A Multilevel Nested Systems Approach 13. Katalin Piniel and Kata Csizér: Changes in Motivation, Anxiety and Self-Efficacy during the Course of an Academic Writing Seminar 14. Frea Waninge: Motivation, Emotion and Cognition: Attractor States in the Classroom 15. Phil Hiver: Once Burned, Twice Shy: The Dynamic Development of System Immunity in Teachers 16. Letty Chan, Zoltán Dörnyei and Alastair Henry: Learner Archetypes and Signature Dynamics in the Language Classroom: A Retrodictive Qualitative Modelling Approach to Studying L2 Motivation 17. Tammy Gregersen and Peter D. MacIntyre: “I Can See a Little Bit of You on Myself”: A Dynamic Systems Approach to the Inner Dialogue Between Teacher and Learner Selves 18. Tomoko Yashima and Kumiko Arano: Understanding EFL Learners’ Motivational Dynamics</t>
  </si>
  <si>
    <t>This pioneering volume brings together an impressive collection of studies on the applications of dynamic systems theory to the research of language learning motivation. Its strengths lie in offering new theoretical perspectives and groundbreaking methodological tools in researching motivation in various contexts. This book will prove to be a valuable and stimulating resource for anyone interested in the complex interplay of context, individual learner characteristics and processes of second language acquisition.Mirosław Pawlak, Adam Mickiewicz University, Kalisz, Poland:The edited volume is bound to become a recognized source of reference, inspiration, insight, reflection and self-education for all those who set their sights on uncovering the intricate nature of motivation to learn additional languages, whether with respect to its causes, intensity or the factors responsible for shaping it. Its merits will undoubtedly be appreciated by undergraduate, graduate and doctoral students, experienced scholars who feel the need to apply a wider lens to their research, one that is more focused on the individual, context or interactions between the two, as well as teachers who are determined to gain a greater understanding of the factors impinging upon motivation in the hope of devising efficacious motivational strategies.Roderick E. Mitcham, Kyoto Sangyo University, Japan:The book is, without doubt, an important contribution not only to MLL directly but as an example of how CDST can be successfully applied to a particular area of research, also to applied linguistics, not to mention to other social science disciplines it has yet to touch. The book deserves to be read widely and with an open mind.Aaron Doyle, The University of Hong Kong:This anthology provides a much-needed bridge between conventional and dynamic approaches to L2 motivation research, and it is an important step toward a more complete understanding of the motiva</t>
  </si>
  <si>
    <t>DörnyeiZoltán: Zoltán Dörnyei is Professor of Psycholinguistics at the School of English, University of Nottingham. He has published widely on various aspects of second language acquisition and language learning motivation including Motivation, Language Identity and the L2 Self (2009, edited with Ema Ushioda).MacIntyrePeter D.: Peter D. MacIntyre is Professor of Psychology at Cape Breton University, Canada. He has published widely on the themes of emotion, motivation and cognition and is the co-editor (with Zoltán Dörnyei and Alastair Henry) of Motivational Dynamics in Language Learning (2014).HenryAlastair: Alastair Henry teaches at University West, Sweden and has a PhD in Language Education from the University of Gothenburg. His research focuses on motivation in third language learning and gender differences in L2 motivation.Zoltán Dörnyei is Professor of Psycholinguistics at the School of English, University of Nottingham. He has published widely on various aspects of second language acquisition and language learning motivation including Motivation, Language Identity and the L2 Self (2009, edited with Ema Ushioda).Peter D. MacIntyre is Professor of Psychology at Cape Breton University, Canada. He has published widely in the areas of the psychology of communication, motivation, emotion, willingness to communicate, language acquisition and dynamic systems.Alastair Henry teaches at University West, Sweden and has a PhD in Language Education from the University of Gothenburg. His research focuses on motivation in third language learning and gender differences in L2 motivation.</t>
  </si>
  <si>
    <t>The Copyeditor's Workbook</t>
  </si>
  <si>
    <t>Exercises and Tips for Honing Your Editorial Judgment</t>
  </si>
  <si>
    <t>Einsohn, Amy / Schwartz, Marilyn / Buky, Erika</t>
  </si>
  <si>
    <t>The Copyeditor´s Workbook&amp;mdasha companion to the indispensable Copyeditor´s Handbook, now in its fourth edition&amp;mdashoffers comprehensive and practical training for both aspiring and experienced copyeditors. Exercises of increasing difficulty and length, covering a range of subjects, enable you to advance in skill and confidence. Detailed answer keys offer a grounding in editorial basics, appropriate usage choices for different contexts and audiences, and advice on communicating effectively with authors and clients. The exercises provide an extensive workout in the knowledge and skills required of contemporary editors.Features and benefitsWorkbook challenges editors to build their skills and to use new tools.Exercises vary&amp;#160and increase in difficulty and length, allowing users to advance along the way.Answer keys illustrate several techniques for marking copy, including marking PDFs and hand marking hard copy.Book includes access to online&amp;#160exercises available for download.&amp;#160</t>
  </si>
  <si>
    <t>Preface List of Abbreviations EXERCISES A Copyediting Challenge: Test Your Skills PART 1. THE ABCs OF COPYEDITING 1. WHAT COPYEDITORS DO Exercise 1-1. Comparing Editorial Styles Exercise 1-2. Preliminary File Cleanup 2. BASIC PROCEDURES Exercise 2-1. Hand Marking a Manuscript Exercise 2-2. Editing On-Screen Exercise 2-3. Editorial Markup of PDF Files Exercise 2-4. Querying Exercise 2-5. Creating a Style Sheet Exercise 2-6. Writing a Transmittal Memo 3. REFERENCE BOOKS AND RESOURCES Exercise 3-1. Using Dictionaries Exercise 3-2. Using Style Manuals Exercise 3-3. Consulting Usage Guides Exercise 3-4. Using the Google Books Ngram Viewer Exercise 3-5. Using Practical Grammar Exercise 3-6. Doing Internet Research Exercise 3-7. Specialized Style Guides PART 2. EDITORIAL STYLE 4. PUNCTUATION Exercise 4-1. Punctuation Exercise 4-2. Restrictive versus Nonrestrictive Modifiers Exercise 4-3. Editorial Zealotry: A Light Copyedit Exercise 4-4. American Humor: A Medium Copyedit 5. SPELLING AND HYPHENATION Exercise 5-1. Compound Forms Exercise 5-2. A Publisher´s Catalog: A Light Copyedit Exercise 5-3. A Health Newsletter: A Medium Copyedit 6. CAPITALIZATION AND THE TREATMENT OF NAMES Exercise 6-1. Capitalization Exercise 6-2. Finding Work: A Light Copyedit 7. NUMBERS AND NUMERALS Exercise 7-1. Numbers and Numerals in Nontechnical Text Exercise 7-2. Numbers and Numerals in Technical Text Exercise 7-3. Editing a Recipe 8. QUOTATIONS Exercise 8-1. Quotations Exercise 8-2. It´s Our Money Awards: More Quotations 9. ABBREVIATIONS AND SYMBOLS Exercise 9-1. Medical Language: Abbreviations and Symbols Exercise 9-2. A Travel Guide: More Abbreviations and</t>
  </si>
  <si>
    <t>BukyErika: Erika Buky is a freelance editor currently based in New Zealand. She joined the University of California Press in 1991 and served as Assistant Managing Editor from 2000 to 2004. She has worked as a freelance copyeditor and developmental editor for scholarly and commercial publishers, research foundations, advocacy groups, museums, and private clients. She has also taught English composition and grammar, rhetoric, and scholarly editing. &amp;#160 After earning a PhD in English in 1976, Marilyn Schwartz joined the staff of the University of California Press and served as Managing Editor for twenty-eight years. From 1979 through 2004 she also taught editorial workshops for UC Berkeley Extension. She is the principal author of Guidelines for Bias-Free Writing. &amp;#160Amy Einsohn was a professional editor who worked in scholarly, trade nonfiction, and corporate publishing. She taught dozens of copyediting courses and also conducted on-site corporate training workshops. &amp;#160</t>
  </si>
  <si>
    <t>Theories and Methods</t>
  </si>
  <si>
    <t>Auer, Peter  / Schmidt, Jürgen Erich</t>
  </si>
  <si>
    <t>30/1</t>
  </si>
  <si>
    <t>The dimensions of time and space fundamentally cause and shape the variability of all human language. To reduce investigation of this insight to manageable proportions, researchers have traditionally concentrated on the  deepest  dialects. But it is increasingly apparent that, although most people still speak with a distinct regional coloring, the new mobility of speakers in recently industrialized and postindustrial societies and the efflorescence of communication technologies cannot be ignored. This has given rise to a reconsideration of the relationship between geographical place and cultural space, and the fundamental link between language and a spatially bounded territory. Language and Space: An International Handbook of Linguistic Variation  seeks to take full account of these developments in a comprehensive, theoretically rich way. The introductory volume examines the concept of space and linguistic approaches to it, the structure and dynamics of language spaces, and relevant research methods. A second volume offers the first thorough exploration of the interplay between linguistic investigation and cartography, and subsequent volumes uniformly document the state of research into the spatial dimension of particular language groupings. Key features:   comprehensive coverage of the field in terms of theory and methods the unique volume stands alone, since it neither is a handbook of dialectology or of areal linguistics, nor a handbook on language variation alone gathers together a great number of distinguished scholars and experts in the field</t>
  </si>
  <si>
    <t xml:space="preserve"> In sum, this volume offers a comprehensive assessment of language and space research. It casts a wide net in tracing the historical development ofscholarship in this area and in portraying the current state of the art. As a result, a picture emerges of an exciting body of work that explores an expanding range of questions relevant to linguists of various stripes. Matthew J. Gordon in: Linguist List 22.2882</t>
  </si>
  <si>
    <t>Peter Auer, University of Freiburg, Germany Jürgen Erich Schmidt, University of Marburg, Germany.</t>
  </si>
  <si>
    <t>Sociocultural Theory in Second Language Education</t>
  </si>
  <si>
    <t>An Introduction through Narratives</t>
  </si>
  <si>
    <t>Swain, Merrill / Kinnear, Penny / Steinman, Linda</t>
  </si>
  <si>
    <t xml:space="preserve"> EDU000000 EDUCATION / General; LAN020000 LANGUAGE ARTS &amp; DISCIPLINES / Study &amp; Teaching</t>
  </si>
  <si>
    <t>This textbook introduces the reader to concepts of sociocultural theory, through a series of narratives illuminating key concepts of the theory. This 2nd edition references recent studies that provide important instances of Vygotskian sociocultural theory in second language education and research, as well as questions for collaborative discussion.</t>
  </si>
  <si>
    <t>A note from the authors on the publication of this second editionAcknowledgementsVygotsky’s story in briefIntroduction1:Mona: Across time and geographyMediation2:Madame Tremblay: A French immersion storyThe zone of proximal development (ZPD)3:Narrative 1: Jody (talking to self)Narrative 2: Sophie and Rachel (talking to others and self)Languaging: Private speech and collaborative dialogue4:Thaya: Writing across languagesEveryday and scientific concepts: Establishing connections5:Grace: The eﬀect of aﬀectInterrelatedness of cognition and emotion6: Sandra’s story: A teacher’s dilemmaActivity theory7:Yang: Being assessedAssessment from an SCT perspective8:Maria and the Beatles Jean-Paul and Second LifeThe floor is yoursDiscussionGlossary</t>
  </si>
  <si>
    <t>The new edition continues to serve as an exceptionally creative introduction to the principles and concepts of a complex psychological theory and its implications for second language education. Rather than using vapid academic language to explain the theory, the authors beautifully lay out its principles and concepts through a series of stories told by real people as they grapple with the theory in action – an approach that Vygotsky would certainly have approved of.This book is highly recommended and a worthwhile read for all those who seek to understand how sociocultural theory is entailed in teaching practice. The second edition continues to illustrate and explain the major concepts of sociocultural theory through the use of narratives recounted in the voices of language learners and teachers. Based on their experiences using this book in graduate courses, revisions include updates on research studies from 2010 to the present, expanded discussion questions for research and pedagogy, and the presentation of allied theoretical concepts that have recently appeared in the literature. The end result is that Swain, Kinnear and Steinman bring to life complex concepts of Vygotsky in clear and accessible ways.I welcomed wholeheartedly the first edition of the book co-authored by Swain, Kinnear and Steinman. The book presented a very accessible and engaging treatment of central concepts in sociocultural theory. I now welcome the second edition that seems to improve on what was already a very well written book. The major revisions include an updated list of references and a revised list of questions posed at the end of each chapter. This revised edition will continue to inform and advance research in the field of second language learning and teaching.Sara Laviosa, Italy:In the monograph co-authored by Merrill Swain, Penny Kinnear and Linda Steinman the key principles that lie at the heart of Vygotsky's sociocultural theory (SCT) come t</t>
  </si>
  <si>
    <t>SwainMerrill: The authors, each from a different background, share a passion for sociocultural theory. Each author brings stories, data and experiences from her area of expertise: second language pedagogy and teacher development (Linda) elementary classroom teaching with second language and bilingual students (Penny) and teaching and research in bilingual education and second language learning (Merrill).Merrill Swain is Professor in the Curriculum, Teaching and Learning department at the Ontario Institute for Studies in Education (OISE) at the University of Toronto.KinnearPenny: Penny Kinnear is Lecturer and Communication Coordinator for English Language Learning at the University of Toronto.SteinmanLinda: Linda C Steinman is Associate Professor in the Department of Languages, Literatures and Linguistics at York University in Toronto.The authors, each from a different background, share a passion for sociocultural theory. Each author brings stories, data and experiences from her area of expertise: second language pedagogy and teacher development (Linda) classroom teaching with second language and bilingual students across a range of contexts (Penny) and teaching and research in bilingual education and second language learning and testing (Merrill). Merrill Swain is Professor Emeritus in the Curriculum, Teaching and Learning Department at the Ontario Institute for Studies in Education (OISE) of the University of Toronto. Penny Kinnear is Lecturer at the University of Toronto. Linda Steinman is Associate Professor in the Department of Languages, Literatures and Linguistics at York University in Toronto.</t>
  </si>
  <si>
    <t>Old English</t>
  </si>
  <si>
    <t>Brinton, Laurel / Bergs, Alexander</t>
  </si>
  <si>
    <t>Mouton Reader</t>
  </si>
  <si>
    <t>110</t>
  </si>
  <si>
    <t>The volume provides an in-depth account of Old English, organized by linguistic level. Individual chapters investigate the state-of-the art in the linguistics of Old English and explore key areas of debate such as dialectology, language contact, standardization, and literary language. The volume sets the scene with a chapter on pre-Old English and ends with a chapter discussing textual resources available for the study of earlier English.</t>
  </si>
  <si>
    <t>Laurel Brinton, Vancouver, Canada Alexander Bergs, Osnabrück, Germany.</t>
  </si>
  <si>
    <t>Loanwords in the World's Languages</t>
  </si>
  <si>
    <t>A Comparative Handbook</t>
  </si>
  <si>
    <t>Haspelmath, Martin / Tadmor, Uri</t>
  </si>
  <si>
    <t>This landmark publication in comparative linguistics is the first comprehensive work to address the general issue of what kinds of words tend to be borrowed from other languages. The authors have assembled a unique database of over 70,000 words from 40 languages from around the world, 18,000 of which are loanwords. This database (http://loanwords.info) allows the authors to make empirically founded generalizations about general tendencies of word exchange among languages.</t>
  </si>
  <si>
    <t>Martin Haspelmath and Uri Tadmor, Max Planck Institute for Evolutionary Anthropology, Leipzig, Germany.</t>
  </si>
  <si>
    <t>Bandle, Oskar / Braunmüller, Kurt / Jahr, Ernst Hakon / Karker, Allan / Naumann, Hans-Peter / Teleman, Ulf / Elmevik, Lennart / Widmark, Gun</t>
  </si>
  <si>
    <t>22/2</t>
  </si>
  <si>
    <t>27 x 19</t>
  </si>
  <si>
    <t>Bergs, Alexander / Brinton, Laurel</t>
  </si>
  <si>
    <t>140</t>
  </si>
  <si>
    <t>This volume is one of the first detailed expositions of the history of different varieties of English. It explores language variation and varieties of English from an historical perspective, covering theoretical topics such as diffusion and supraregionalization as well as concrete descriptions of the internal and external historical developments of more than a dozen varieties of English.</t>
  </si>
  <si>
    <t xml:space="preserve"> Altogether, the reader provides a great overview of the historical dimensions related to a number of varieties of English. Its comprehensiveness and affordability make it a particularly attractive addition to personal and institutional libraries and it will surely find its place on recommended reading lists for courses on varieties of English in general and diachronic variety development more specifically. Individual chapters are also of relevance to courses related to the respective variety under consideration. Sofia Rüdiger in: Liguist List 30.1100 (10.01.2019), https://linguistlist.org/issues/30/30-1100.html</t>
  </si>
  <si>
    <t>Alexander Bergs, Osnabrück, Germany Laurel Brinton, Vancouver, Canada.</t>
  </si>
  <si>
    <t>Middle English</t>
  </si>
  <si>
    <t>The volume provides a wide-ranging account of Middle English, organized by linguistic level. Not only are the traditional areas of linguistic study explored in state-of-the-art chapters, but the volume also covers less traditional areas of study, including creolization, sociolinguistics, literary language (including the language of Chaucer), pragmatics and discourse, dialectology, standardization, language contact, and multilingualism.</t>
  </si>
  <si>
    <t>Language Learner Autonomy</t>
  </si>
  <si>
    <t>Theory, Practice and Research</t>
  </si>
  <si>
    <t>Little, David / Dam, Leni / Legenhausen, Lienhard</t>
  </si>
  <si>
    <t>This is the first book on language learner autonomy to combine comprehensive accounts of classroom practice with empirical and case-study research and a wide-ranging engagement with applied linguistic and pedagogical theory. It provides a detailed description of an autonomy classroom in action, focusing on Danish mixed-ability learners of English at lower secondary level, and reports the findings of a longitudinal research project that explored the learning achievement over four years of one class in the same Danish school. It also presents two learner case studies to show that the autonomy classroom responds to the challenges of differentiation and inclusion, and two institutional case studies that illustrate the power of autonomous learning to support the social inclusion of adult refugees and the educational inclusion of immigrant children. The concluding chapter offers some reflections on teacher education for language learner autonomy. Each chapter ends with discussion points and suggestions for further reading.</t>
  </si>
  <si>
    <t>PrefaceIntroductionPart I: The Autonomy Classroom In Practice: An Example From Lower Secondary Education1. Using the Target Language: Spontaneity, Identity, Authenticity2. Interaction and Collaboration: The Dialogic Construction of Knowledge             3. Letting Go and Taking Hold: Giving Control to the Learners4. Evaluation: The Hinge on Which Learner Autonomy TurnsPart II: Language Learner Autonomy: Evidence Of Success5. Exploring Learning Outcomes: Some Research Findings6. Language Learner Autonomy and Inclusion: Two Case Studies              Part III: Language Learner Autonomy: Meeting Future Challenges7. The Linguistic, Social and Educational Inclusion of Immigrants: A New Challenge for Language Learner Autonomy8. Teacher Education for Language Learner Autonomy: Some Reflections and ProposalsConclusionReferences</t>
  </si>
  <si>
    <t>A rich resource for language teachers, language teacher educators, and researchers! Detailed descriptions of successful autonomous learning techniques and materials (extremely useful for practitioners) are followed by insights into the theoretical framework and research basis of language learner autonomy. Practical examples for preparing teachers to create an autonomy classroom are especially welcome.At last, we have a book-length synthesis of a longstanding and hugely influential body of work on language learner autonomy. Firmly grounded in accounts of actual classrooms and rich in illustrative detail and empirical evidence, the book integrates theory, practice, research, and teacher education in a clear, coherent and compelling manner.This book connects theory and practice in a way that is rare in writing about language learner autonomy. Based on more than 25 years of research and practice, it is an invaluable source on strategies for autonomy in the language classroom. Chapters on autonomy and inclusion extend our understanding of strategies for teaching students with behavioural difficulties and new migrants.</t>
  </si>
  <si>
    <t>LittleDavid: David Little is Associate Professor Emeritus and Fellow Emeritus at Trinity College Dublin, Ireland. He has been a regular contributor to the Council of Europe’s language education projects since the 1980s. In 2010, the National University of Ireland awarded him an honorary doctorate in recognition of his contribution to language education in Ireland and further afield.DamLeni: Leni Dam works as a freelance pedagogical advisor for pre- and in-service language teachers. She is a committee member of the Learner Autonomy Special Interest Group within IATEFL. In 2004, she received an honorary doctorate in pedagogy from Karlstad University, Sweden in recognition of her innovative work in language teaching.LegenhausenLienhard: Lienhard Legenhausen is Professor Emeritus, Westfälische Wilhelms-Universität Münster, Germany and Visiting Professor, National Bohdan Khmelnytsky University of Cherkasy, Ukraine. He is a committee member of IATEFL’s Learner Autonomy Special Interest Group.David Little is Associate Professor Emeritus and Fellow Emeritus at Trinity College Dublin, Ireland. He has been a regular contributor to the Council of Europe’s language education projects since the 1980s. In 2010, the National University of Ireland awarded him an honorary doctorate in recognition of his contribution to language education in Ireland and further afield.Leni Dam works as a freelance pedagogical advisor for pre- and in-service language teachers. She is a committee member of the Learner Autonomy Special Interest Group within IATEFL. In 2004, she received an honorary doctorate in pedagogy from Karlstad University, Sweden in recognition of her innovative work in language teaching.Lienhard Legenhausen is Professor Emeritus, Westfälische Wilhelms-Universität Münster, Germany and Visiting Professor, National Bohdan Khmelnytsky University of Cherkasy, Ukraine. He is a committee m</t>
  </si>
  <si>
    <t>The Emotional Rollercoaster of Language Teaching</t>
  </si>
  <si>
    <t>Gkonou, Christina / Dewaele, Jean-Marc / King, Jim</t>
  </si>
  <si>
    <t xml:space="preserve"> EDU046000 EDUCATION / Professional Development; EDU053000 EDUCATION / Training &amp; Certification; LAN020000 LANGUAGE ARTS &amp; DISCIPLINES / Study &amp; Teaching; PSY013000 PSYCHOLOGY / Emotions</t>
  </si>
  <si>
    <t>This book focuses on the emotional complexity of language teaching and how the diverse emotions that teachers experience while teaching are shaped and function. The book is based on the premise that teaching is not just about the transmission of academic knowledge but also about inspiring students, building rapport with them, creating relationships based on empathy and trust, being patient and most importantly controlling one’s own emotions and being able to influence students’ emotions in a positive way. The book covers a range of emotion-related topics on both positive and negative emotions which are relevant to language teaching including emotional labour, burnout, emotion regulation, resilience, emotional intelligence and wellbeing among others. These topics are studied within a wide range of contexts such as teacher education programmes, tertiary education, CLIL and action research settings, and primary and secondary schools across different countries. The book will appeal to any student, researcher, teacher or policymaker who is interested in research on the psychological aspects of foreign language teaching.</t>
  </si>
  <si>
    <t>Jane Arnold: ForewordChapter 1. Christina Gkonou, Jean-Marc Dewaele and Jim King: Introduction to the Emotional Rollercoaster of Language Teaching         Chapter 2. Nicole Hofstadler, Kyle Talbot, Sarah Mercer and Anita Lämmerer: The Thrills and Ills of CLIL   Chapter 3. Kris Acheson and Robert Bruce Nelson: Utilizing the Emotional Labour Scale to Analyse the Form and Extent of Emotional Labour among Foreign Language Teachers in the US Public School System                                                                                                  Chapter 4. Sarah Benesch: Theorizing Emotions from a Critical Perspective: English Language Teachers’ Emotion Labour When Responding to Student Writing      Chapter 5. Emily Edwards and Anne Burns: ‘Opening Pandora’s Box’: Language Teachers’ Dynamic Emotional Experiences of Conducting Action Research         Chapter 6. Achilleas Kostoulas and Anita Lämmerer: Resilience in Language Teaching: Adaptive and Maladaptive Outcomes in Pre-service Teachers           Chapter 7. Joseph Falout: Past L2 Selves, Emotions and Classroom Group Dynamics: The Don’t Ask, Can’t Tell Policy               Chapter 8. Christina Gkonou and Elizabeth R. Miller: ‘Critical Incidents’ in Language Teachers’ Narratives of Emotional Experience        Chapter 9. Simon Humphries: “Please Teach Me How to Teach”: The Emotional Impact of Educational Change     Chapter 10. Maiko Ikeda, Osamu Takeuchi and Hiroyuki Imai: Investigating Dynamic Changes in Elementary School Teachers’ Anxiety when Teaching English             Chapter 11. Sam Morris and Jim King: Emotion Regulation amongst University EFL Teachers in Japan: The Dynamic Interplay between Context and Emotional Behaviour      Chapter 12. Peter I. de Costa, Wendy Li and Hima Rawal: Should I Stay or Leave? Exploring L2 Teachers’ Profession from an Emotionally-inflected Framework           </t>
  </si>
  <si>
    <t>GkonouChristina: Christina Gkonou is Senior Lecturer in TESOL, University of Essex, UK. Her research interests include psychology for language learning and teaching, teacher professional identities, language anxiety and teacher education. She is co-editor (with Mark Daubney and Jean-Marc Dewaele) of New Insights into Language Anxiety (Multilingual Matters, 2017).DewaeleJean-Marc: Jean-Marc Dewaele is Professor in Applied Linguistics and Multilingualism, Birkbeck, University of London¸ UK. He has been working in the field for close to 30 years and has published extensively on multilingualism and emotion. He is General Editor of Journal of Multilingual and Multicultural Development.KingJim: Jim King is based at the University of Leicester where he directs postgraduate courses in Applied Linguistics and TESOL. His research interests centre around psychological aspects of foreign language education, with a particular focus on learner silence. He is co-editor (with Seiko Harumi) of East Asian Perspectives on Silence in English Language Education (Multilingual Matters, 2020).Christina Gkonou is Senior Lecturer in TESOL, University of Essex, UK. Her research interests include psychology for language learning and teaching, teacher professional identities, language anxiety and teacher education. She is co-editor (with Mark Daubney and Jean-Marc Dewaele) of New Insights into Language Anxiety (Multilingual Matters, 2017).Jean-Marc Dewaele is Professor in Applied Linguistics and Multilingualism, Birkbeck, University of London¸ UK. He has been working in the field for close to 30 years and has published extensively on multilingualism and emotion. He is General Editor of Journal of Multilingual and Multicultural Development.Jim King is based at the University of Leicester where he directs postgraduate courses in Applied Linguistics and TE</t>
  </si>
  <si>
    <t>Contrasting English and German Grammar</t>
  </si>
  <si>
    <t>An Introduction to Syntax and Semantics</t>
  </si>
  <si>
    <t>Beck, Sigrid / Gergel, Remus</t>
  </si>
  <si>
    <t>250</t>
  </si>
  <si>
    <t>This book offers an introduction to the derivation of meaning that is accessible and worked out to facilite an understanding of key issues in compositional semantics. The syntactic background offered is generative, the major semantic tool used is set theory. These tools are applied step-by-step to develop essential interface topics and a selection of prominent contrastive topics with material from English and German.</t>
  </si>
  <si>
    <t>Sigrid Beck, University of Tübingen, Germany Remus Gergel, University of Graz, Austria.</t>
  </si>
  <si>
    <t>Contemporary Language Motivation Theory</t>
  </si>
  <si>
    <t>60 Years Since Gardner and Lambert (1959)</t>
  </si>
  <si>
    <t>MacIntyre, Peter D. / Al-Hoorie, Ali H.</t>
  </si>
  <si>
    <t>This book unites chapters from the leaders of the language learning motivation field and demonstrates how Gardner’s work is integral to a wide range of contemporary theoretical issues underlying the psychology of language. It deals with cutting-edge topics, providing a wealth of information for both students and established scholars.</t>
  </si>
  <si>
    <t>PrefaceZoltán DörnyeiIntegrative Motivation: Sixty Years and CountingAli H. Al-Hoorie and Peter D. MacIntyreLooking Back and Looking ForwardRobert C. GardnerPart I: Second Language Development / Applied LinguisticsChapter 1. James P. Lantolf and Merrill Swain: Perezhivanie: The Cognitive–Emotional Dialectic Within the Social Situation of DevelopmentChapter 2. Tammy Gregersen, Peter D. MacIntyre and Jessica Ross: Extending Gardner’s Socio-Educational Model to Learner Well-being: Research Propositions Linking Integrative Motivation and PERMA theoryChapter 3. Mercè Bernaus: Teachers’ and Learners’ Motivation in Multilingual ClassroomsChapter 4. Peter D. MacIntyre, Jean-Marc Dewaele, Nicole MacMillan and Chengchen Li: The Emotional Underpinnings of Gardner’s Attitudes and Motivation Test BatteryPart II: Social Psychology / SociologyChapter 5. Sara Rubenfeld and Richard Clément : Identity, Adaptation and Social Harmony: A Legacy of the Socio-Educational ModelChapter 6. Jorida Cila and Richard Lalonde: What’s in a Name? Motivations for Baby-naming in Multicultural ContextsChapter 7. Bonny Norton: Motivation, Identity, and Investment: A Journey with Robert GardnerPart III: Historical / Methodological IssuesChapter 8. Rebecca L. Oxford: Snapshots in Time: Time in Gardner’s Theory and Gardner’s Theory across TimeChapter 9. Ema Ushioda: Researching L2 Motivation: Re-evaluating the Role of Qualitative Inquiry, or the ‘Wine and Conversation’ ApproachChapter 10. Paul F. Tremblay: Quantitative Methods in Second Language Learning Motivation Research: Gardner’s Contributions and Some New DevelopmentsChapter 11. Jennifer Claro : Identification with External and Internal Referents: Integrativeness and the Ideal L2 SelfChapter 12. John Edwards: H</t>
  </si>
  <si>
    <t>Anyone seeking an up-to-date assessment of sixty years of motivation research since Gardner and Lambert’s (1959) ground-breaking proposal for a social-educational model will find in this volume a treasure trove of theoretical, empirical, and methodological insights, made all the richer by critical, dialogic engagement alongside personal reminiscences by top researchers in the field.This book highlights how Robert Gardner’s seminal work has influenced the research of an array of scholars who, through diverse, rigourous methods, have developed their own important lines of inquiry on topics such as identity, acculturation, emotions, and well-being, culminating in a unique perspective on the social psychology of language and intergroup relations.</t>
  </si>
  <si>
    <t>Al-HoorieAli H.: Ali H. Al-Hoorie is an Assistant Professor at the English Language Institute, Royal Commission for Jubail and Yanbu, Saudi Arabia. He completed his PhD at the University of Nottingham under the supervision of Professors Zoltán Dörnyei and Norbert Schmitt. His publications have appeared in a number of journals, and he is the co-author (with Phil Hiver) of Research Methods for Complexity in Applied Linguistics (Multilingual Matters, 2020).MacIntyrePeter D.: Peter D. MacIntyre is Professor of Psychology at Cape Breton University, Canada. His research examines emotion, motivation and cognition across a variety of types of behavior, including interpersonal communication, public speaking, dynamic systems, and learning. He has published several books, including Motivational Dynamics in Language Learning (co-edited with Zoltán Dörnyei and Alastair Henry).Ali H. Al-Hoorie is an Assistant Professor at the English Language Institute, Royal Commission for Jubail and Yanbu, Saudi Arabia. He completed his PhD at the University of Nottingham under the supervision of Professors Zoltán Dörnyei and Norbert Schmitt. His publications have appeared in a number of journals, and he is the co-author (with Phil Hiver) of Research Methods for Complexity Theory in Applied Linguistics (Multilingual Matters, 2020).Peter D. MacIntyre is Professor of Psychology at Cape Breton University, Canada. His research examines emotion, motivation and cognition across a variety of types of behavior, including interpersonal communication, public speaking, dynamic systems, and learning. He has published several books, including Motivational Dynamics in Language Learning (co-edited with Zoltán Dörnyei and Alastair Henry).</t>
  </si>
  <si>
    <t>Early Modern English</t>
  </si>
  <si>
    <t>131</t>
  </si>
  <si>
    <t>This volume provides a comprehensive account of Early Modern English, organized by linguistic level. The volume not only presents detailed outlines of the traditional language levels, it also explores key questions and debates, such as do-periphrasis, the Great Vowel Shift, pronouns and relativization, literary language (including the language of Shakespeare), and sociolinguistics, including contact and standardization.</t>
  </si>
  <si>
    <t>Language History, Language Change, and Language Relationship</t>
  </si>
  <si>
    <t>An Introduction to Historical and Comparative Linguistics</t>
  </si>
  <si>
    <t>Hock, Hans Henrich / Joseph, Brian D.</t>
  </si>
  <si>
    <t>411</t>
  </si>
  <si>
    <t>Why does language change? Why can we speak to and understand our parents but have trouble reading Shakespeare? Why is Chaucer's English of the fourteenth century so different from Modern English of the late twentieth century that the two are essentially different languages? Why are Americans and English 'one people divided by a common language'? And how can the language of Chaucer and Modern English - or Modern British and American English - still be called the same language? The present book provides answers to questions like these in a straightforward way, aimed at the non-specialist, with ample illustrations from both familiar and more exotic languages.  Most chapters in this new edition have been reworked, with some difficult passages removed, other passages thoroughly rewritten, and several new sections added, e.g. on the regularity of sound change and its importance for general historical-comparative linguistics. Further, the chapter notes and bibliography have all been updated.  The content is engaging, focusing on topics and issues that spark student interest. Its goals are broadly pedagogical and the level and presentation are appropriate for interested beginners with little or no background in linguistics. The language coverage for examples goes well beyond what is usual for books of this kind, with a considerable amount of data from various languages of India.</t>
  </si>
  <si>
    <t>Hans Henrich Hock, University of Illinois at Urbana-Champaign, USA Brian D. Joseph, Ohio State University, USA.</t>
  </si>
  <si>
    <t>Ethnography, Superdiversity and Linguistic Landscapes</t>
  </si>
  <si>
    <t>Chronicles of Complexity</t>
  </si>
  <si>
    <t>Blommaert, Jan</t>
  </si>
  <si>
    <t>Critical Language and Literacy Studies</t>
  </si>
  <si>
    <t xml:space="preserve"> LAN009000 LANGUAGE ARTS &amp; DISCIPLINES / Linguistics / General; LAN009050 LANGUAGE ARTS &amp; DISCIPLINES / Linguistics / Sociolinguistics; SOC007000 SOCIAL SCIENCE / Emigration &amp; Immigration</t>
  </si>
  <si>
    <t>Superdiversity has rendered places, groups and practices complex and the usual tools of analysis need rethinking. Using an innovative approach to linguistic landscaping, the author investigates his own neighbourhood from a complexity perspective and demonstrates how multilingual signs can be read as chronicles documenting the histories of a place.</t>
  </si>
  <si>
    <t>1. Introduction: New sociolinguistic landscapes2. Historical bodies and historical space3. Semiotic and spatial scope4. Signs, practices, people5. Change and transformation6. The Vatican of the diaspora7. Conclusion: the order of superdiversity</t>
  </si>
  <si>
    <t>Lars Hinrichs, The University of Texas. USA:This book contains valuable reflections on the role of sociolinguistics in describing critical phenomena in highly diverse urban contexts, and it is sure to inspire researchers in related areas of study.Stefania Tufi, Liverpool University, UK:The text is clear, accessible and interspersed with practical examples of ‘experienced’ semioticised space. Blommaert never disappoints in his compassionate, original and thoroughly enjoyable narrative(...) For the LL postgraduate student, the text is useful because it discusses the main developments of LLS, identifies its shortcomings clearly and succinctly, and presents fresh data within a newly conceived framework.Ben Rampton, King's College London, UK:Both lucid and profound, integrating a compelling theoretical imagination with very practical methodology, this book is yet another remarkable advance in Blommaert's powerful remapping of sociolinguistics.Adam Jaworski, The University of Hong Kong:This is not just another landmark book in Jan Blommaert's rich oeuvre. It's a conversation he's having with all of us on today's sociolinguistic landscapes. He argues they are chaotic and complex. His book is anything but. Written in cogent and clear style, provocative at times, boring never. A Berchem delight.Crispin Thurlow, University of Washington, USA:Jan Blommaert offers a sweeping tour of the complex geographies of contemporary sociolinguistics. Effortlessly combining erudition with accessibility, he maps a new terrain for linguistic landscapes through the deeper contours of ethnography all of which is grounded in the intimate, culturally diverse histories of his own backyard. This, argues Blommaert, is how sociolinguists should be looking to untether themselves from the stability and predictability of synchronic analysis and seeking instead to live (and research) i</t>
  </si>
  <si>
    <t>BlommaertJan: Jan Blommaert is Professor in the Department of Culture Studies and Director of Babylon, Center for the Study of Superdiversity at Tilburg University, the Netherlands.Jan Blommaert is Professor of Language, Culture and Globalization and Director of the Babylon Center for the Study of Superdiversity, Tilburg University (Netherlands) and Professor of Applied Linguistics, Center for Diversity and Learning, Ghent University (Belgium). His publications include Discourse: A Critical Introduction (CUP, 2005), The Sociolinguistics of Globalization (CUP, 2010) and Ethnographic Fieldwork: A Beginner's Guide (Multilingual Matters, 2010).</t>
  </si>
  <si>
    <t>Anglicisms in German</t>
  </si>
  <si>
    <t>Borrowing, Lexical Productivity, and Written Codeswitching</t>
  </si>
  <si>
    <t>Onysko, Alexander</t>
  </si>
  <si>
    <t>Linguistik – Impulse &amp; Tendenzen</t>
  </si>
  <si>
    <t>23</t>
  </si>
  <si>
    <t xml:space="preserve"> FOR009000 FOREIGN LANGUAGE STUDY / German; LAN009000 LANGUAGE ARTS &amp; DISCIPLINES / Linguistics / General</t>
  </si>
  <si>
    <t>The book offers a detailed account of the influence of English on German based on a large scale corpus analysis of the newsmagazine ´Der Spiegel`. The study is structured into three parts covering fundamental questions and as of yet unsolved and disputed issues in the domain of anglicism research and language contact. Among the findings of the book are a model of the influence of English on German, a principled classification of the term anglicism, data about the numerical impact of English in German, and conclusive investigations of how anglicisms are structurally integrated and used in German discourse.</t>
  </si>
  <si>
    <t xml:space="preserve"> Alexander Onysko has definitely succeeded in reaching his research objectives. He has written a book on the use of anglicisms and codeswitching in an influential news medium showing both the numerical impact of anglicims and their functions. He has also struck a proper balance between underlying theoretical concepts and their practical application. For these reasons his results are reliable. It is to be hoped that the book reaches a large audience in order to rationalise emotional debates on the 'detrimental impact' of English on present-day German. I can recommend this work wholeheartedly to anybody seriously interested in Anglo-German language contact. The book is an important contribution to the field and can serve as a reference tool for years to come and also as a point of departure for future studies. Ulrich Busse in: Anglia 2/2008  The book contains a wealth of observation, based not only on a solid investigation of overall quantitative patterns but also many careful and often highly insightful analyses of individual tokens in context. While in large parts it confirms findings about lexical borrowing made in earlier research, it provides a valuable contribution to a deepened understanding of the mechanisms and patterns involved on a theoretical level. Lukas Pietsch in: Journal of Language Contact 1/2008  In this stimulating book on anglicisms in the German press, Onysko has made an important contribution to the understanding of lexical borro</t>
  </si>
  <si>
    <t>Alexander Onysko, University of Innsbruck, Austria.</t>
  </si>
  <si>
    <t>The Primer of Humor Research</t>
  </si>
  <si>
    <t>Raskin, Victor</t>
  </si>
  <si>
    <t>Humor Research [HR]</t>
  </si>
  <si>
    <t>8</t>
  </si>
  <si>
    <t xml:space="preserve"> HUM000000 HUMOR / General; LAN009000 LANGUAGE ARTS &amp; DISCIPLINES / Linguistics / General</t>
  </si>
  <si>
    <t>The book provides a definitive view of the field of humor research for both beginning and established scholars in a variety of fields who are developing an interest in humor and need to familiarize themselves with the available body of knowledge. Each chapter of the book is devoted to an important aspect of humor research or to a disciplinary approach to the field, and each is written by the leading expert or emerging scholar in that area.</t>
  </si>
  <si>
    <t xml:space="preserve"> To sum up, the volume covers a wide range of topics that arise when one wants to research verbal humor. It is an excellent collection of state of the art papers that introduce empirical and theoretical perspectives of humor research to the reader. Ksenia Shilikhina in: Linguist List 21.445</t>
  </si>
  <si>
    <t>Victor Raskin, Purdue University, West Lafayette, USA.</t>
  </si>
  <si>
    <t>Africa, South and Southeast Asia</t>
  </si>
  <si>
    <t>Mesthrie, Rajend</t>
  </si>
  <si>
    <t>4</t>
  </si>
  <si>
    <t>This volume gives a detailed overview of the varieties of English spoken in Africa, South and Southeast Asia, including L1 varieties (such as White South African or St Helena English), L2 varieties (such as Cameroon, Pakistani, or Malaysian English) as well as pidgins and creoles (such as Nigerian or Ghanaian Pidgin). The chapters, written by widely acclaimed specialists, provide concise and comprehensive information on the phonological, morphological and syntactic characteristics of each variety discussed. The articles are followed by exercises and study questions. The exercises are geared towards students and can be used for classroom assignments as well as for self study in preparation for exams. Instructors can use the exercises, sound samples and interactive maps to enhance their classroom presentations and to highlight important language features. The accompanying CD-ROM contains interactive maps and speech samples that supplement the printed articles and offer material and data for further research. The rich detail found in the chapters as well as the valuable tools on the CD-Rom make this survey of English Varieties a mainstay for researchers and teachers. The content of the CD-ROM is online: http://www.varieties.mouton-content.com.</t>
  </si>
  <si>
    <t>A First Language</t>
  </si>
  <si>
    <t>The Early Stages</t>
  </si>
  <si>
    <t>Brown, Roger</t>
  </si>
  <si>
    <t xml:space="preserve"> LAN000000 LANGUAGE ARTS &amp; DISCIPLINES / General; LAN009000 LANGUAGE ARTS &amp; DISCIPLINES / Linguistics / General; PSY000000 PSYCHOLOGY / General</t>
  </si>
  <si>
    <t>For many years, Roger Brown and his colleagues have studied the developing language of pre-school children--the language that ultimately will permit them to understand themselves and the world around them. This longitudinal research project records the conversational performances of three children, studying both semantic and grammatical aspects of their language development.These core findings are related to recent work in psychology and linguistics--and especially to studies of the acquisition of languages other than English, including Finnish, German, Korean, and Samoan. Roger Brown has written the most exhaustive and searching analysis yet undertaken of the early stages of grammatical constructions and the meanings they convey.The five stages of linguistic development Brown establishes are measured not by chronological age-since children vary greatly in the speed at which their speech develops--but by mean length of utterance. This volume treats the first two stages.Stage I is the threshold of syntax, when children begin to combine words to make sentences. These sentences, Brown shows, are always limited to the same small set of semantic relations: nomination, recurrence, disappearance, attribution, possession, agency, and a few others.Stage II is concerned with the modulations of basic structural meanings--modulations for number, time, aspect, specificity--through the gradual acquisition of grammatical morphemes such as inflections, prepositions, articles, and case markers. Fourteen morphemes are studied in depth and it is shown that the order of their acquisition is almost identical across children and is predicted by their relative semantic and grammatical complexity.It is, ultimately, the intent of this work to focus on the nature and development of knowledge: knowledge concerning grammar and the meanings coded by grammar knowledge inferred from performance, from se</t>
  </si>
  <si>
    <t>An important landmark that should serve as an exciting introduction to the field, as well as a model for students on how to do rewarding exploratory research…A splendid source book for future students and researchers.A fascinating record…Linguistic and behavioral description has never been accomplished so meaningfully.A unique and impressive book in terms of both content and style. It is a scholarly work, part history, part review, but more than just a chronological or even critical survey of the research and theories of a particular group of people during a particular period of time. Brown discusses the major issues in depth and presents new analyses of the available naturalistic data. He questions each interpretation but always remains close to the data when deciding the adequacies of any particular characterization.</t>
  </si>
  <si>
    <t>Interactions, Images and Texts</t>
  </si>
  <si>
    <t>A Reader in Multimodality</t>
  </si>
  <si>
    <t>Norris, Sigrid / Maier, Carmen Daniela</t>
  </si>
  <si>
    <t>Trends in Applied Linguistics [TAL]</t>
  </si>
  <si>
    <t>Discourse Analysis</t>
  </si>
  <si>
    <t>This Reader is a comprehensive introductory text for the study of multimodality and offers a wide range of approaches and data sets illuminating the value of multimodal investigations for education, sociology, anthropology, linguistics, psychology, and communication. With an extensive list of further readings, suggested assignments, and an alphabetic glossary, the book is a useful companion to students and researchers alike.</t>
  </si>
  <si>
    <t>Sigrid Norris, Auckland University of Technology, New Zealand Carmen Daniela Maier, Aarhus University, Aarhus, Denmark.</t>
  </si>
  <si>
    <t>Plag, Ingo / Braun, Maria / Lappe, Sabine / Schramm, Mareile</t>
  </si>
  <si>
    <t>130</t>
  </si>
  <si>
    <t>This successful textbook introduces beginning university students of English to the study of English linguistics. Now updated and expanded, the second edition features a more detailed discussion of the differences between British and North American English, and explains the differences in the two traditions of phonetic transcription. The major difference between this book and its potential competitors lies in its hands-on didactic orientation, with a strong focus on linguistic analysis and argumentation. Language and linguistic theory are approached from a strictly empirical perspective: given a certain set of data to be accounted for,theoretical and methodological problems must be solved in order to analyze and understand the data properly. The book is not written in the perspective of a particular theoretical framework and draws on insights from various research traditions. Introduction to English Linguistics concentrates on gaining expertise and analytical skills in the traditional core areas of linguistics, i.e. phonology, morphology, syntax, semantics and pragmatics. The final chapter on  Extensions and applications  widens the perspective to other areas of linguistic research, such as historical, socio- and psycholinguistics. Each chapter is accompanied by exercises and suggestions for further reading. A glossary and an index facilitate access to terms and topics.</t>
  </si>
  <si>
    <t xml:space="preserve"> [...] the book is indeed enjoyable. University students all over theglobe will, undoubtedly, find it stimulating and inspiring. Dinha T. Gorgis in: Linguist List 21.664</t>
  </si>
  <si>
    <t>Ingo Plag, Maria Braun, Sabine Lappe,and Mareile Schramm, University of Siegen, Germany.</t>
  </si>
  <si>
    <t>Manual of Romance Sociolinguistics</t>
  </si>
  <si>
    <t>Ayres-Bennett, Wendy / Carruthers, Janice</t>
  </si>
  <si>
    <t>The Romance languages offer a particularly fertile ground for the exploration of the relationship between language and society in different social contexts and communities. Focusing on a wide range of Romance languages &amp;#8211 from national languages to minoritised varieties &amp;#8211 this volume explores questions concerning linguistic diversity and multilingualism, language contact, medium and genre, variation and change. It will interest researchers and policy-makers alike.</t>
  </si>
  <si>
    <t xml:space="preserve"> Researchers and supervisors will welcome a volume which offers extensive coverage of contemporary Romance research themes and, where needed, a grounding in sociolinguistic theory drawn from anglophone sources. For linguists based in modern languages departments in particular, this is the handbook we have needed for some time.  David Hornsby in: French Studies, 2020, Vol 74, Iss. 1, 165-166</t>
  </si>
  <si>
    <t>Wendy Ayres-Bennett, University of Cambridge, Cambridge, UK Janice Carruthers, Queen`s University, Belfast, Northern Ireland, UK.</t>
  </si>
  <si>
    <t>The Pacific and Australasia</t>
  </si>
  <si>
    <t>Burridge, Kate / Kortmann, Bernd</t>
  </si>
  <si>
    <t>3</t>
  </si>
  <si>
    <t>This volume gives a detailed overview of the varieties of English spoken in the Pacific and Australasia, including regional, social and ethnic dicalects (such as New Zealand, Australian Vernacular, or Maori English) as well as pidgins and creoles (such as Tok Pisin, Hawaii Creole, or Kriol in Australia). The chapters, written by widely acclaimed specialists, provide concise and comprehensive information on the phonological, morphological and syntactic characteristics of each variety discussed. The articles are followed by exercises and study questions. The exercises are geared towards students and can be used for classroom assignments as well as for self study in preparation for exams. Instructors can use the exercises, sound samples and interactive maps to enhance their classroom presentations and to highlight important language features. The accompanying CD-ROM contains interactive maps and speech samples that supplement the printed articles and offer material and data for further research. The rich detail found in the chapters as well as the valuable tools on the CD-Rom make this survey of English Varieties a mainstay for researchers and teachers. The content of the CD-ROM is online: http://www.varieties.mouton-content.com.</t>
  </si>
  <si>
    <t>Teaching Intercultural Competence Across the Age Range</t>
  </si>
  <si>
    <t>From Theory to Practice</t>
  </si>
  <si>
    <t>Wagner, Manuela / Conlon Perugini, Dorie / Byram, Michael</t>
  </si>
  <si>
    <t xml:space="preserve"> EDU046000 EDUCATION / Professional Development; EDU053000 EDUCATION / Training &amp; Certification; LAN020000 LANGUAGE ARTS &amp; DISCIPLINES / Study &amp; Teaching; POL003000 POLITICAL SCIENCE / Civics &amp; Citizenship; POL004000 POLITICAL SCIENCE / Civil Rights; SOC002010 SOCIAL SCIENCE / Anthropology / Cultural &amp; Social</t>
  </si>
  <si>
    <t>This ground-breaking book is the first to describe in detail how teachers, supported by university educators and education advisers, might plan and implement innovative ideas based on sound theoretical foundations. Focusing on the teaching and learning of intercultural communicative competence in foreign language classrooms in the USA, the authors describe a collaborative project in which graduate students and teachers planned, implemented and reported on units which integrated intercultural competence in a systematic way in classrooms ranging from elementary to university level. The authors are clear and honest about what worked and what didn’t, both in their classrooms and during the process of collaboration. This book will be required reading for both scholars and teachers interested in applying academic theory in the classroom, and in the teaching of intercultural competence.</t>
  </si>
  <si>
    <t>1. Manuela Wagner, Dorie Conlon Perugini and Michael Byram: Introduction2. Patty Silvey and Silke Gräfnitz: Houses Around the World (4th grade)3. Dorie Conlon Perugini: Discovering Modes of Transportation (4th grade)4. Philip Rohrer and Lauren Kagan: Using the Five Senses to Explore Cities (6th grade)5. Jean Despoteris and Komo Ananda: Intercultural Competence: Reflecting on Daily Routines (8th grade)6. Deanne Wallace and Jocelyn Tamborello-Noble: Diverse Perspectives of the Immigrant Experience (10th and 11th grade)7. Chelsea Connery and Sarah Lindstrom: Beauty and Aesthetics (11th and 12th grade)8. Manuela Wagner and Niko Tracksdorf: IC Online: Fostering the Development of Intercultural Competence in Virtual Language Classrooms (University students)9. Lauren Rommal and Michael Byram: Becoming Interculturally Competent Through Study and Experience Abroad (Teachers)10. Rita Oleksak, Manuela Wagner, Dorie Conlon Perugini and Michael Byram: Conclusion Appendix</t>
  </si>
  <si>
    <t>This is action research at its finest. Authors who feel like trusted colleagues design lessons and then adapt them in accordance with their observations of student behavior and learning. This work includes open and honest discussions about the triumphs and learning opportunities associated with their research, making suggestions for moving ahead with the project and adapting the project for future iterations.This collection provides both inspiration and a practical roadmap for language teachers interested in supporting the development of intercultural competence. Clear, accessible, and focused on classroom practice (yet thoroughly grounded in theory and research), this an invaluable resource for teachers!This long-awaited book bridges theory to practice in an accessible and engaging way teachers explain to other teachers how they successfully integrated an intercultural component in their pre-existing unit plans. Each of the eight chapters models the optimal use of authentic cultural contexts and provides theoretical justifications for the inclusion of an intercultural component. This book is a valuable resource for new teachers, veteran teachers, and pre-service teachers.</t>
  </si>
  <si>
    <t>WagnerManuela: Manuela Wagner is Associate Professor of Foreign Language Education and Director of the German Language and Culture Program at the University of Connecticut, USA.Conlon PeruginiDorie: Dorie Conlon Perugini is a Spanish teacher at Naubuc Elementary School in Glastonbury Public Schools, USA.ByramMichael: Michael Byram is Professor Emeritus at the University of Durham, UK and Guest Professor at the University of Luxembourg.Manuela Wagner is Associate Professor of Foreign Language Education and Director of the German Language and Culture Program at the University of Connecticut, USA.Dorie Conlon Perugini is a Spanish teacher at Naubuc Elementary School in Glastonbury Public Schools, USA.Michael Byram is Professor Emeritus at the University of Durham, UK and Guest Professor at the University of Luxembourg.</t>
  </si>
  <si>
    <t>Language Teacher Psychology</t>
  </si>
  <si>
    <t>Mercer, Sarah / Kostoulas, Achilleas</t>
  </si>
  <si>
    <t xml:space="preserve"> EDU029000 EDUCATION / Teaching Methods &amp; Materials / General; EDU034000 EDUCATION / Educational Policy &amp; Reform / General; FOR007000 FOREIGN LANGUAGE STUDY / English as a Second Language; LAN020000 LANGUAGE ARTS &amp; DISCIPLINES / Study &amp; Teaching</t>
  </si>
  <si>
    <t>To date, the majority of work in language learning psychology has focused on the learner. In contrast, relatively little attention has been paid to teacher psychology. This volume seeks to redress the imbalance by bringing together various strands of research into the psychology of language teachers. It consists of 19 contributions on well-established areas of teacher psychology, as well as areas that have only recently begun to be explored. This original collection, which covers a multitude of theoretical and methodological perspectives, makes a significant contribution to the emerging field of language teacher psychology as a domain of inquiry within language education.</t>
  </si>
  <si>
    <t>About The EditorsAbout The AuthorsList of TablesList of FiguresList of AbbreviationsZoltán Dörnyei: ForewordChapter 1. Sarah Mercer and Achilleas Kostoulas: Introduction to Language Teacher PsychologyChapter 2. Phil Hiver, Tae-Young Kim and Youngmi Kim: Language Teacher MotivationChapter 3. Paula Kalaja and Katja Mäntylä: ‘An English Class of My Dreams’: Envisioning Teaching a Foreign LanguageChapter 4. Taguhi Sahakyan, Martin Lamb and Gary Chambers: Language Teacher Motivation: From the Ideal to the Feasible SelfChapter 5. Manka M. Varghese: Drawing On Cultural Models and Figured Worlds to Study Language Teacher Education and Teacher IdentityChapter 6. Wendy Li and Peter I. De Costa: Exploring Novice EFL Teachers’ Identity Development: A Case Study of Two EFL Teachers in ChinaChapter 7. Anne Feryok: Language Teacher Cognition: An Emergent Phenomenon in an Emergent FieldChapter 8. Mark Wyatt: Language Teacher Self-Efficacy Beliefs: An IntroductionChapter 9. Jim King and Kwan-Yee Sarah Ng: Teacher Emotions and the Emotional Labour of Second Language TeachingChapter 10. Christina Gkonou and Sarah Mercer: The Relational Beliefs and Practices of Highly Socio-Emotionally Competent Language TeachersChapter 11. Jean-Marc Dewaele and Sarah Mercer: Variation in ESL/EFL Teachers’ Attitudes towards Their StudentsChapter 12. Cynthia J. White: Language Teacher AgencyChapter 13. Joseph Falout and Tim Murphey: Teachers Crafting Job CraftingChapter 14. Phil Hiver: Teachstrong: The Power of Teacher Resilience for L2 PractitionersChapter 15. Achilleas Kostoulas and Anita Lämmerer: Making the Transition into Teacher Education: Resilience as a Process of GrowthChapter 16. Tammy Gregersen and Peter D. MacIntyre: Signature Strengths as a Gateway to Mentoring: Facilitating Emergent Teachers’ Transiti</t>
  </si>
  <si>
    <t>Sharona Moskowitz, Birkbeck College, University of London, UK:Heralding language teacher psychology as a movement gaining ascendancy in SLA, the book realistically acknowledges the difficulties of taking on such research while also underscoring its timeliness and exigency. One notably strong aspect of this book is the range of contributors with varied backgrounds and voices who reflect abroad scope of possibilities and make a strong and concerted argument for further investigation.The chapters in this book have succeeded in laying out a rich, colourful and textured landscape of research into language teachers. With its diverse conceptual frameworks and innovative methodologies, the book is bound to become a primary reference for anyone wishing to orient themselves in this terrain and/or contribute to it.In contrast to the study of learners, the study of teachers in the field of second language acquisition has been noticeably rare. In this masterful collection of recent research, Mercer and Kostoulas draw together a compelling rationale for attention to teachers as central players in language learning. The chapters in the book are compulsory reading for anyone wishing to gain deeper insights into language teacher psychology.This book convincingly establishes a new field of enquiry, showing that language teacher psychology – though frequently neglected – really matters! Sarah Mercer and Achilleas Kostoulas have assembled a rich array of expert contributions, uniting hitherto disparate areas in a coherent, ground-breaking collection. The book will inspire new research and action for teacher well-being and learner achievement.</t>
  </si>
  <si>
    <t>MercerSarah: Sarah Mercer is the Head of the ELT Research and Methodology section at the University of Graz, Austria. She is interested in all aspects of language learning psychology, in particular self-related constructs, motivation, affect, agency, mindsets and belief systems. She is co-editor of Positive Psychology in SLA (with Peter MacIntyre and Tammy Gregersen) and Multiple Perspectives of the Self in SLA (with Marion Williams).KostoulasAchilleas: Achilleas Kostoulas taught English in schools in Greece before moving into language teacher education. He completed a PhD at the University of Manchester, UK and now works in the Department of English Studies at the University of Graz, Austria, where he teaches courses in ELT and Applied Linguistics. His research interests focus on the psychology of language learning and teaching.Sarah Mercer is the Head of the ELT Research and Methodology section at the University of Graz, Austria. She is interested in all aspects of language learning psychology, in particular self-related constructs, motivation, affect, agency, mindsets, and belief systems. She is co-editor of Positive Psychology in SLA (with Peter MacIntyre and Tammy Gregersen) and Multiple Perspectives of the Self in SLA (with Marion Williams).Achilleas Kostoulas taught English in schools in Greece before moving into language teacher education. He completed a PhD at the University of Manchester, UK and now works in the Department of English Studies at the University of Graz, Austria, where he teaches courses in ELT and Applied Linguistics. His research interests focus on the psychology of language learning and teaching.</t>
  </si>
  <si>
    <t>New Perspectives on Translanguaging and Education</t>
  </si>
  <si>
    <t>Paulsrud, BethAnne / Rosén, Jenny / Straszer, Boglárka / Wedin, Åsa</t>
  </si>
  <si>
    <t xml:space="preserve"> EDU000000 EDUCATION / General; EDU020000 EDUCATION / Multicultural Education; EDU034000 EDUCATION / Educational Policy &amp; Reform / General; LAN009000 LANGUAGE ARTS &amp; DISCIPLINES / Linguistics / General</t>
  </si>
  <si>
    <t>This edited collection explores the immense potential of translanguaging in educational settings and highlights teachers and students negotiating language ideologies in their everyday communicative practices. It makes a significant contribution to scholarship on translanguaging and considers the need for pedagogy to reflect and embrace diversity. The chapters provide rich empirical research and document translanguaging in varied educational contexts, with studies from pre-school to adult education in different, mainly European, countries, where English is not the dominant language. Together they expand our understanding of translanguaging and how it can be applied to a variety of settings. This book will be of interest to students and researchers, especially in education, language education and applied linguistics, as well as to professionals and policymakers.</t>
  </si>
  <si>
    <t>1. Angela Creese: Translanguaging as an Everyday Practice2. BethAnne Paulsrud, Jenny Rosén, Boglárka Straszer and Åsa Wedin: Perspectives on Translanguaging in Education3. Carla Jonsson: Translanguaging and Ideology: Moving Away From a Monolingual Norm4. Jenny Rosén: Spaces for Translanguaging in Swedish Education Policy5. Joke Dewilde: Multilingual Young People as Writers in a Global Age6. Susan Hopewell: Pedagogies to Challenge Monolingual Orientations to Bilingual Education in the United States7. Karin Allard and Åsa Wedin: Translanguaging and Social Justice: The Case of Education for Immigrant Persons Who Are Deaf or Hard of Hearing8. Latisha Mary and Andrea S. Young: From Silencing To Translanguaging: Turning the Tide to Support Emergent Bilinguals in Transition from Home to Pre-School9. Boglárka Straszer: Translanguaging Space and Spaces for Translanguaging: A Case Study of a Finnish-Language Pre-School in Sweden10. Kirsten Rosiers: Unravelling Translanguaging: The Potential of Translanguaging as a Scaffold among Teachers and Pupils in Superdiverse Classrooms in Flemish Education11. Anna Slotte and Maria Ahlholm: Negotiating Concepts and the Role of Translanguaging12. Jeanette Toth and BethAnne Paulsrud: Agency and Affordance in Translanguaging for Learning: Case Studies from English-Medium Instruction in Swedish Schools13. Natalia Ganuza and Christina Hedman: Ideology Vs. Practice: Is There A Space For Pedagogical Translanguaging In Mother Tongue Instruction?Epilogue: BethAnne Paulsrud, Jenny Rosén, Boglárka Straszer and Åsa Wedin</t>
  </si>
  <si>
    <t>Isabelle Barth - O'Neill:This book is absolutely fascinating and I would highly recommend it to any person who is working with bilingual children whether in a crèche, a primary school, a secondary school or any other educational groups and/or associations welcoming bilinguals. It gives a new light on translanguaging with examples from the English-speaking world and Scandinavian countries mostly. Those can be applied anywhere.This book moves the study of translanguaging pedagogy out of the shadows of English-speaking contexts and into predominantly Nordic lights. Paulsrud, Rosén, Straszer and Wedin elegantly crack open how language has been used to discriminate in schools, and provide us with a translanguaging space filled with tension, but also with liberating possibilities for diverse voices.This valuable and original volume is essential reading for all engaged in the field of translanguaging in education and the wider social context. Each chapter provides significant insight into current translanguaging practices in various educational contexts and beyond, and valuably paves the way for further exploration of the evolution of translanguaging in a global age.</t>
  </si>
  <si>
    <t>PaulsrudBethAnne: BethAnne Paulsrud is Postdoctoral Researcher at the Centre for Research on Bilingualism at Stockholm University, Sweden. Her research interests include multilingualism and language policy in education, English-medium instruction and linguistic ethnography.RosénJenny: Jenny Rosén is Assistant Professor in Language Education at Stockholm University, Sweden, and her research interests include multilingualism in educational settings, diversity and identity.StraszerBoglárka: Boglárka Straszer is Assistant Professor in Swedish as a Second Language, Dalarna University, Sweden, and her research interests include multilingualism in various immigrant and minority language settings, language attitudes and identity.WedinÅsa: Åsa Wedin is Professor in Educational Work at Dalarna University, Sweden, and her research interests include literacy and multilingualism.BethAnne Paulsrud is Postdoctoral Researcher at the Centre for Research on Bilingualism at Stockholm University, Sweden. Her research interests include multilingualism and language policy in education, English-medium instruction and linguistic ethnography.Jenny Rosén is Assistant Professor in Language Education at Stockholm University, Sweden, and her research interests include multilingualism in educational settings, diversity and identity.Boglárka Straszer is Assistant Professor in Swedish as a Second Language, Dalarna University, Sweden, and her research interests include multilingualism in various immigrant and minority language settings, language attitudes and identity.Åsa Wedin is Professor in Educational Work at Dalarna University, Sweden, and her research interests include literacy and multilingualism.</t>
  </si>
  <si>
    <t>Fluency in L2 Learning and Use</t>
  </si>
  <si>
    <t>Lintunen, Pekka / Mutta, Maarit / Peltonen, Pauliina</t>
  </si>
  <si>
    <t xml:space="preserve"> EDU000000 EDUCATION / General; LAN009040 LANGUAGE ARTS &amp; DISCIPLINES / Linguistics / Psycholinguistics; LAN020000 LANGUAGE ARTS &amp; DISCIPLINES / Study &amp; Teaching</t>
  </si>
  <si>
    <t>This interdisciplinary book brings together a selection of theoretical and empirical approaches to second language (L2) fluency. The volume includes chapters approaching fluency from an SLA perspective and integrates perspectives from related fields, such as psycholinguistics, sign language studies and L2 assessment.</t>
  </si>
  <si>
    <t> Chapter 1.  Pekka Lintunen, Maarit Mutta and Pauliina Peltonen: Defining Fluency in L2 Learning and UseChapter 2.  Pekka Lintunen and Pauliina Peltonen: What is Fluency? Learner Perceptions of the ConceptChapter 3. Sanna Olkkonen and Maarit Mutta: Cognitive fluency in L2: What Inaccuracies Can Reveal about Processing and ProficiencyChapter 4. Joanna Anckar and Outi Veivo: Fluency in L2 ListeningChapter 5. Maarit Mutta: L2 Fluency and Writer ProfilesChapter 6. Niina Hynninen: Fluency in English as a Lingua Franca InteractionChapter 7. Laura Kanto and Ulla-Maija Haapanen: Fluency in Sign LanguageChapter 8. Pauliina Peltonen: Gestures as Fluency-enhancing Resources in L2 Interaction: A Case Study on Multimodal FluencyChapter 9. Ari Huhta, Heini Kallio, Sari Ohranen and Riikka Ullakonoja: Fluency in Language AssessmentChapter 10. Leena Salmi: Fluency in Evaluating and Assessing TranslationsChapter 11. Leena Maria Heikkola and Jenni Alisaari: The Effects of Songs on L2 Proficiency and Spoken Fluency: A Pedagogical PerspectiveChapter 12. Pekka Lintunen, Maarit Mutta and Pauliina Peltonen: Synthesising Approaches to Second Language Fluency: Implications and Future Directions</t>
  </si>
  <si>
    <t>This volume makes an extremely valuable contribution to fluency research. The chapters take refreshingly new perspectives on the topic and put forward innovative theoretical and methodological additions to the field. The volume is highly thought-provoking and extremely hard to put down. A must-read for every researcher interested in fluency.This volume’s strength rests in the coverage of multi-disciplinary perspectives that offer a comprehensive conceptualization of fluency. Based on reviews of theoretical frameworks and actual empirical findings, the discussion on fluency extends from SLA to areas, such as sign language and translation studies, where fluency research has been less prominent. It represents an invaluable source for students, teachers, and scholars who are interested in fluency as a multi-faceted phenomenon.</t>
  </si>
  <si>
    <t>LintunenPekka: Pekka Lintunen is a Senior Lecturer in English, University of Turku, Finland and an Adjunct Professor in Applied Linguistics, University of Jyväskylä, Finland. His main research field is L2 spoken language and pronunciation. Recently he has focused on the fluency and complexity of learner language, learner perceptions and beliefs, and informal language learning.MuttaMaarit: Maarit Mutta is a Senior Lecturer in French, University of Turku, Finland and an Adjunct Professor in Foreign Language Learning, University of Jyväskylä, Finland. Her research has mainly focused on online processes of writing, role of vocabulary in writing, writing fluency and writer profiles. Recently she has also studied informal language learning.PeltonenPauliina: Pauliina Peltonen is a Doctoral Student in the Department of English, University of Turku, Finland. In her doctoral dissertation, she examines the interplay between fluency and problem-solving mechanisms. She has also collaborated on papers focusing on intonation and fluency and pronunciation feedback.Pekka Lintunen is a Senior Lecturer in English, University of Turku, Finland and an Adjunct Professor in Applied Linguistics, University of Jyväskylä, Finland. His main research field is L2 spoken language and pronunciation. Recently he has focused on the fluency and complexity of learner language, learner perceptions and beliefs, and informal language learning.Maarit Mutta is a Senior Lecturer in French, University of Turku, Finland and an Adjunct Professor in Foreign Language Learning, University of Jyväskylä, Finland. Her research has mainly focused on online processes of writing, role of vocabulary in writing, writing fluency and writer profiles. Recently she has also studied informal language learning.Pauliina Peltonen is a Doctoral Student in the Department of English, University of Turku, Finland. In her doctoral diss</t>
  </si>
  <si>
    <t>Linguistic Landscape in the City</t>
  </si>
  <si>
    <t>Shohamy, Elana / Ben-Rafael, Eliezer / Barni, Monica</t>
  </si>
  <si>
    <t>This book focuses on linguistic landscapes in present-day urban settings. In a wide-ranging collection of studies of major world cities, the authors investigate both the forces that shape linguistic landscape and the impact of the linguistic landscape on the wider social and cultural reality. Not only does the book offer a wealth of case studies and comparisons to complement existing publications on linguistic landscape, but the editors aim to investigate the nature of a field of study which is characterised by its interest in ‘ordered disorder’. The editors aspire to delve into linguistic landscape beyond its appearance as a jungle of jumbled and irregular items by focusing on the variations in linguistic landscape configurations and recognising that it is but one more field of the shaping of social reality under diverse, uncoordinated and possibly incongruent structuration principles.</t>
  </si>
  <si>
    <t>Introduction by Eliezer Ben-Rafael, Elana Shohamy, Monica BarniPart I: LL multilingualisms1. Monica Barni and Carla Bagna: Linguistic Landscapes and language vitality2. Jeffrey L. Kallen and Esther Ní Dhonnacha: Language and inter-language in urban Irish and Japanese linguistic landscapes3. Yael Guilat: “The Holy Ark in the Street”: Sacred and Secular Painting of Utility Boxes in the Public Domain in a Small Israeli TownPart II: Top-down, power and reactions4. Shoshi Waksman and Elana Shohamy: Decorating the city of Tel Aviv-Jaffa for its centennial: Complementary narratives via linguistic landscape5. Theo du Plessis: Bloemfontein/Mangaung, ‘City on the move’. Language management and transformation of a non-representative linguistic landscape6. Jia Jackie Lou: Chinese on the side: The marginalization of Chinese on the Linguistic Landscape of Chinatown in Washington, DC.7. Heiko Marten: LL under Strict State Language Policy: Reversing the Soviet Legacy in a Regional Centre in Latvia8. Aneta Pavlenko: Linguistic landscape of Kyiv , Ukraine: A diachronic studyPart III: Benefits of LL9. Adam Jaworski and Simone Yeung: Life in the Garden of Eden: Naming in Hong Kong10. Jennifer Leeman and Gabriella Modan: Selling the City: Language, Ethnicity and Commodified Space11. David Malinowski: Showing Seeing in the Korean Linguistic CityscapePart IV: Perceptions of passers-by12.Jokin Aiestaran, Jasone Cenoz and Durk Gorter: Multilingual cityscapes: perceptions and preferences of the inhabitants of the city of Donostia-SanSebastián13. Nira Trumper-Hecht: LL in Mixed Cities in Israel from the Perspective of 'Walkers': The Case of Arabic14. Rebecca Garvin: Responses to the Linguistic Landscape in Memphis, Tennessee: An urban space in transitionPart V: Multiculturalism in LL15. François Bogatto and Chris</t>
  </si>
  <si>
    <t>Janus Mortensen, Roskilde University, Denmark:Arguably, the greatest strength of Longuistic Langscape in the City lies in ites diversity. The 18 chapters take the reader on a captivating journey to more than 25 cities around the world, while introducing a variety of theoretical perspectives on the urban linguistic landscape and how it can be studied…This volume is a highly stimulating collection of papers, which will undoubtedly inspire future research.Alastair Pennycook, University of Technology, Sydney, Australia.:Arguing that the public space is symbolically constructed by the linguistic landscape, this book urges us to take a fresh look at the signs around us. As we talk, walk, eat, drink, dance, cycle in and through parks, squares, stations, restaurants, streets and alleyways, the multilingual signage of the city is a central part of urban meaning making. From Kiev to Hong Kong, Chinatowns to railway stations, this book opens up exciting new questions about migration, multilingualism and the manipulation of meaning in the urban context, giving us new insights into how languages, signs, people and cities interact.Guus Extra, Tilburg University, The Netherlands:Linguistic Landscaping has added a new and fascinating dimension to the mapping of multilingualism and linguistic diversity in urban spaces, outside the private domain of the home. The editors have contributed in significant ways to the foundation of this emerging field of sociolinguistic research. In this inspiring volume, they offer a widened array of multidisciplinary perspectives on the multitude of verbal signs which catch the eye in urban areas across the world.</t>
  </si>
  <si>
    <t>ShohamyElana: Elana Shohamy is a professor and chair of the language education program at the School of Education, Tel Aviv University, where she teaches, researches and writes about multiple issues relating to multilingualism: language policy, language testing and language in the public space.Ben-RafaelEliezer: Eliezer Ben-Rafael, is Professor Emeritus of Sociology and held the Weinberg Chair of Political sociology, at Tel-Aviv University. He is Past President of the International Institute of Sociology. He has published in the area of transnationalism, the comparative study of modernities, identity and culture.BarniMonica: Monica Barni is an associate professor in Educational Linguistics at the Università per Stranieri, Siena. Her research focuses on language policy in education, specifically in relation to immigrants, and in plurilingual societies. She has published on the impact of national and European language policies and about plurilingualism and linguistic contact in Italy.Elana Shohamy is a professor and chair of the language education program at the School of Education, Tel Aviv University, where she teaches, researches and writes about multiple issues relating to multilingualism: language policy, language testing and language in the public space.Eliezer Ben-Rafael, is Professor Emeritus of Sociology and held the Weinberg Chair of Political sociology, at Tel-Aviv University. He is Past President of the International Institute of Sociology. He has published in the area of transnationalism, the comparative study of modernities, identity and culture.Monica Barni is an associate professor in Educational Linguistics at the Università per Stranieri, Siena. Her research focuses on language policy in education, specifically in relation to immigrants, and in plurilingual societies. She has published on the impact of national and European language policies and about plurilingualism and li</t>
  </si>
  <si>
    <t>Quantitative Linguistik / Quantitative Linguistics</t>
  </si>
  <si>
    <t>Ein internationales Handbuch / An International Handbook</t>
  </si>
  <si>
    <t>Köhler, Reinhard / Altmann, Gabriel / Piotrowski, Rajmund G.</t>
  </si>
  <si>
    <t>27</t>
  </si>
  <si>
    <t>Quantitative, Computational, and Corpus Linguistics</t>
  </si>
  <si>
    <t>Over the past two decades, statistical and other quantitative concepts, models and methods have been increasingly gaining importance and interest in all areas of linguistics and text analysis, as well as in a number of neighboring disciplines and areas of application. The term  quantitative linguistics  comprises all scientific and technical approaches which use such terms and methods in the analysis of or work with language(s), texts and other related subjects. The 71 articles in this handbook, written by internationally-recognized experts, offer a broad, up-to-date overview of the scientific-theoretical principles, the history, the diversity of the subject areas studied, the methods and models used, the results obtained thus far and their applications. The articles are divided up into thirteen chapters: the first chapter includes contributions on the basic principles and the history of the field, nine additional chapters are dedicated to individual descriptions of the levels of linguistic research (from phonology to pragmatics) as well as typological, diachronic and geolinguistic questions. The next two chapters include a description of important models, hypotheses and principles selected areas of application and references to neighboring disciplines. The last portion of the handbook is an informative contribution, with information about publication forums, bibliographies, major projects, Internet links, etc.  This handbook is useful not only for researchers, teachers and students of all branches of linguistics and the philologies, but also for scientists in neighboring fields, whose theoretical and empirical research touches on linguistic questions (for instance, psychology and sociology), or for those who want to make use of</t>
  </si>
  <si>
    <t xml:space="preserve"> Dieses Handbuch bietet in insgesamt 71 Artikeln einen umfassenden Überblick über die Geschichte, Grundlagen, Methoden und Erkenntnisse der seit den 70er Jahren etablierten Disziplin. Carmen Scherer in: Germanistik 1-2/2006</t>
  </si>
  <si>
    <t>Reinhard Köhler ist Professor an der Universität Trier. Gabriel Altmann ist Professor an der Ruhr-Universität Bochum. Rajmund G. Piotrowski ist Professor an der Universität St. Petersburg, Russland.</t>
  </si>
  <si>
    <t>34/2</t>
  </si>
  <si>
    <t>Classical Syriac</t>
  </si>
  <si>
    <t>Akopian, Arman</t>
  </si>
  <si>
    <t>Gorgias Handbooks</t>
  </si>
  <si>
    <t>Gorgias Press</t>
  </si>
  <si>
    <t xml:space="preserve"> FOR000000 FOREIGN LANGUAGE STUDY / General; FOR033000 FOREIGN LANGUAGE STUDY / Ancient Languages (see also Latin); LAN000000 LANGUAGE ARTS &amp; DISCIPLINES / General; LAN006000 LANGUAGE ARTS &amp; DISCIPLINES / Grammar &amp; Punctuation; REL049000 RELIGION / Christianity / Orthodox</t>
  </si>
  <si>
    <t>The Syriac language is one of the classical tongues of early Christian thought, and, as such, garners a lot of interest particularly from theologians, historians, and culturologists. As an Aramaic dialect, it is also of considerable interest to scholars of Semitic languages. This manual is conceived as an academic one and is primarily intended for college and theological academy students it can also be used as a “self-teaching” grammar book. An introductory course of eight lessons presents the Syriac phonology and script, followed by the basic course of 40 lessons. The book is specifically designed to cover one academic year. Accompanying study materials are available for download.</t>
  </si>
  <si>
    <t>Arman Akopian, Yerevan State University, Armenia.</t>
  </si>
  <si>
    <t>Written Corrective Feedback for L2 Development</t>
  </si>
  <si>
    <t>Bitchener, John / Storch, Neomy</t>
  </si>
  <si>
    <t xml:space="preserve"> LAN009040 LANGUAGE ARTS &amp; DISCIPLINES / Linguistics / Psycholinguistics; LAN020000 LANGUAGE ARTS &amp; DISCIPLINES / Study &amp; Teaching; REF026000 REFERENCE / Writing Skills</t>
  </si>
  <si>
    <t>Written corrective feedback (CF) is a written response to a linguistic error that has been made in the writing of a text by a second language (L2) learner. This book aims to further our understanding of whether or not written CF has the potential to facilitate L2 development over time. Chapters draw on cognitive and sociocultural theoretical perspectives and review empirical research to determine whether or not, and the extent to which, written CF has been found to assist L2 development. Cognitive processing conditions are considered in the examination of its effectiveness, as well as context-related and individual learner factors or variables that have been hypothesised and shown to facilitate or impede the effectiveness of written CF for L2 development.</t>
  </si>
  <si>
    <t>Chapter 1: IntroductionChapter 2: The Cognitive Perspective on Written CF for L2 DevelopmentChapter 3: Cognitively-Informed Research on Written CF for L2 DevelopmentChapter 4: The Sociocultural Perspective on Written CF for L2 DevelopmentChapter 5: Socioculturally Informed Research on Written CF for L2 DevelopmentChapter 6: ConclusionReferences</t>
  </si>
  <si>
    <t>Mirosław Pawlak, Adam Mickiewicz University, Poland:John Bitchener and Neomy Storch have done an outstanding job of situating written feedback within two dominant theoretical frameworks, demonstrating that the cognitive and sociocultural approaches are complementary rather than competing with each other, offering a thorough but at the same time critical synthesis of exciting studies and, most importantly perhaps, charting the course for future research on written CF, emphasizing the necessity of illuminating how and why it promotes L2 development or fails to do so under certain circumstances.Jungmin Lim, Michigan State University, USA:“Written Corrective Feedback for L2 Development” gives a comprehensive picture of theories and empirical studies on how written CF possibly contribute to L2 development. This volume is invaluable for both novice and experienced L2 writing researchers, who seek theoretical foundations of written CF and empirical evidence of effective implementation of written CF in the classroom. The authors clearly define key concepts, introduce two main complementary, but not mutually exclusive, approaches for written CF, critically review relevant studies from cognitive and sociocultural perspectives and suggest future research directions. This valuable book advances our understanding of what is known and remains to be known about the language learning potential of written corrective feedback (WCF). By bringing together cognitive and sociocultural theoretical and empirical perspectives, it succeeds in underscoring what each one has contributed (and can and cannot contribute) to answering the relevant questions in the field. Future researchers interested in the potential of WCF to facilitate L2 development will keep returning to this book for insights on the theoretical and methodological foundations of their research endeavours.This volume is a welcome addition to the literature on the always i</t>
  </si>
  <si>
    <t>BitchenerJohn: John Bitchener is Professor of Applied Linguistics at AUT University, New Zealand. His research interests focus on second language learning and teaching theoretical and empirical issues regarding the role of written corrective feedback for L2 development factors (individual internal and external) that facilitate and impede second language learning feedback to thesis and dissertation students and the discourse of academic genres.StorchNeomy: Neomy Storch is Senior Lecturer in Applied Linguistics and ESL at the School of Languages and Linguistics, The University of Melbourne, Australia. Her research interests include second language learning and teaching, second language writing, collaborative writing, L2 writing development, written corrective feedback from a sociocultural perspective, peer interaction and the development of authorial identity in graduate writing.John Bitchener is Professor of Applied Linguistics at AUT University, New Zealand. His research interests focus on second language learning and teaching theoretical and empirical issues regarding the role of written corrective feedback for L2 development factors (individual internal and external) that facilitate and impede second language learning feedback to thesis and dissertation students and the discourse of academic genres.Neomy Storch is Senior Lecturer in Applied Linguistics and ESL at the School of Languages and Linguistics, The University of Melbourne, Australia. Her research interests include second language learning and teaching, second language writing, collaborative writing, L2 writing development, written corrective feedback from a sociocultural perspective, peer interaction and the development of authorial identity in graduate writing.</t>
  </si>
  <si>
    <t>Global TESOL for the 21st Century</t>
  </si>
  <si>
    <t>Teaching English in a Changing World</t>
  </si>
  <si>
    <t>Montakantiwong, Anuchaya / Syrbe, Mona / Rose, Heath</t>
  </si>
  <si>
    <t xml:space="preserve"> EDU029000 EDUCATION / Teaching Methods &amp; Materials / General; FOR007000 FOREIGN LANGUAGE STUDY / English as a Second Language; LAN009000 LANGUAGE ARTS &amp; DISCIPLINES / Linguistics / General; LAN020000 LANGUAGE ARTS &amp; DISCIPLINES / Study &amp; Teaching; POL033000 POLITICAL SCIENCE / Globalization</t>
  </si>
  <si>
    <t>This book explores the impact of the spread of English on language teaching and learning. It provides a framework for change in the way English is taught to better reflect global realities and to embrace current research. The book is essential reading for postgraduate researchers, teachers and teacher trainers in TESOL.</t>
  </si>
  <si>
    <t>Chapter 1. Theorising the Teaching of English in Global ContextsChapter 2. Models for Teaching English as an International LanguageChapter 3. Language Norms in the Global TESOL CurriculumChapter 4. Material Evaluation and Development in Teaching English as an International LanguageChapter 5. Testing and Assessing a Global LanguageChapter 6. Learners’ Attitudes and EIL-oriented ActivitiesChapter 7. Teachers of a Global LanguageChapter 8. Global Language and IdentityChapter 9. Initiating Change: An Invitation to Teachers and Teacher EducatorsChapter 10. Initiating Change: An Invitation to Researcher-Practitioners </t>
  </si>
  <si>
    <t>RoseHeath: Heath Rose is an Associate Professor of Applied Linguistics in the Department of Education at The University of Oxford, UK. Before moving into academia, he worked as a language teacher in a range of contexts in Australia and Japan. SyrbeMona: Mona Syrbe is an Assistant Professor of Bilingual Education at Rikkyo University, Japan. Before this, she was an adjunct lecturer at Trinity College Dublin, where she taught courses in applied linguistics, TESOL, and academic English.  MontakantiwongAnuchaya: Anuchaya Montikantiwong is an English Language lecturer at Mahidol University, Thailand. Her research focuses on global Englishes, teacher cognition, teacher identity and pedagogical practices.FunadaNatsuno: Natsuno Funada is a doctoral graduate of applied linguistics from University of Oxford, UK. Her research focuses on global Englishes and students’ attitudes. She has previously worked in English and Japanese language teaching.Heath Rose is an Associate Professor of Applied Linguistics in the Department of Education at The University of Oxford, UK. Before moving into academia, he worked as a language teacher in a range of contexts in Australia and Japan.Mona Syrbe is an Assistant Professor of Bilingual Education at Rikkyo University, Japan. Before this, she was an adjunct lecturer at Trinity College Dublin, where she taught courses in applied linguistics, TESOL, and academic English. Anuchaya Montikantiwong is an English Language lecturer at Mahidol University, Thailand. Her research focuses on global Englishes, teacher cognition, teacher identity and pedagogical practices.Natsuno Funada is a doctoral graduate of applied linguistics from The University of Oxford, UK. Her research focuses on global Englishes and students’ attitudes. She has previously worked in English and Japanese language teaching.</t>
  </si>
  <si>
    <t>Linguistic Landscape</t>
  </si>
  <si>
    <t>A New Approach to Multilingualism</t>
  </si>
  <si>
    <t>Gorter, Durk</t>
  </si>
  <si>
    <t xml:space="preserve"> LAN009000 LANGUAGE ARTS &amp; DISCIPLINES / Linguistics / General; LAN009050 LANGUAGE ARTS &amp; DISCIPLINES / Linguistics / Sociolinguistics</t>
  </si>
  <si>
    <t>The book contains a collection of studies of the linguistic landscape - the use of written language on signs in the public sphere - in 5 different societies: Israel, Japan, Thailand, the Netherlands (Friesland) and Spain (Basque Country). All contributions focus on multilingualism in the social context of the major cities.</t>
  </si>
  <si>
    <t>Contents1. Introduction: The Study of the Linguistic Landscape as a New Approach to Multilingualism – Durk Gorter (Fryske Akademy, Universiteit van Amsterdam)2. Linguistic Landscape as Symbolic Construction of the Public Space: The Case of Israel - Eliezer Ben-Rafael, Elana Shohamy (Tel Aviv University), Muhammad Hasan Amara (Bar-Ilan University) and Nira Trumper-Hecht (Tel Aviv University)3. Bangkok’s Linguistic Landscapes: Environmental Print, Codemixing and Language Change - Thom Huebner (San José State University)4. Multilingualism in Tokyo: A Look into the Linguistic Landscape - Peter Backhaus (German Institute for Japanese Studies, Tokyo)5. Linguistic Landscape and Minority Languages - Jasone Cenoz (University of Basque Country) and Durk Gorter (Fryske Akademy/Universiteit van Amsterdam)6. Further Possibilities for Linguistics Landscape Research - Durk Gorter</t>
  </si>
  <si>
    <t>Elke Laur:This book is a welcome and useful addition to the study of language and space, particularly for its contribution of well needed empirical studies. The articles show how rich empirical data on linguistic landscapes and on the use of language on signs can be. They constitute original steps towards conceptualising their varied features and developing a methodological basis, but they show how much more work in these directions needs still to be done.</t>
  </si>
  <si>
    <t>GorterDurk: Durk Gorter is head of the Social Sciences research group at the Fryske Akademy/Universiteit van Amsterdam and part-time professor of Frisian sociolinguistics at the Universiteit van Amsterdam. He has published on the sociolinguistics of Frisian, minority languages in Europe, trilingual education and language policy.The articles are written by experts on sociolinguistics and applied linguistics who are all involved in the study of multilingualism in its social context.Durk Gorter is head of the Social Sciences research group at the Fryske Akademy/Universiteit van Amsterdam and part-time professor of Frisian sociolinguistics at the Universiteit van Amsterdam. He has published on the sociolinguistics of Frisian, minority languages in Europe, trilingual education and language policy.The articles are written by experts on sociolinguistics and applied linguistics who are all involved in the study of multilingualism in its social context.</t>
  </si>
  <si>
    <t>Developing Intercultural Competence in Practice</t>
  </si>
  <si>
    <t>Byram, Michael / Nichols, Adam / Stevens, David</t>
  </si>
  <si>
    <t xml:space="preserve"> EDU020000 EDUCATION / Multicultural Education; LAN009050 LANGUAGE ARTS &amp; DISCIPLINES / Linguistics / Sociolinguistics</t>
  </si>
  <si>
    <t>This book provides practical help for teachers who wish to help their learners acquire intercultural competence in the ordinary classroom. It contains descriptions of lessons and materials from a wide range of classrooms in several countries and for beginners to advanced learners.</t>
  </si>
  <si>
    <t>ByramMichael: Michael Byram is Professor Emeritus at the University of Durham, UK and Guest Professor at the University of Luxembourg.Michael Byram, Adam Nichols and David Stevens are in teacher education at the University of Durham. They specialise in the teaching of foreign languages (Byram), geography (Nichols) and English as mother tongue (Stevens) and have found a common interest in the ways in which all these subjects involve cultural issues. They have invited authors from throughout Europe and North America to describe their work in the classroom or in producing teaching materials to develop intercultural competence.</t>
  </si>
  <si>
    <t>Manual of Romance Morphosyntax and Syntax</t>
  </si>
  <si>
    <t>Dufter, Andreas / Stark, Elisabeth</t>
  </si>
  <si>
    <t>17</t>
  </si>
  <si>
    <t xml:space="preserve"> LAN009000 LANGUAGE ARTS &amp; DISCIPLINES / Linguistics / General; LAN009060 LANGUAGE ARTS &amp; DISCIPLINES / Linguistics / Syntax</t>
  </si>
  <si>
    <t>This volume offers theoretically informed surveys of topics that have figured prominently in morphosyntactic and syntactic research into Romance languages and dialects. We define syntax as being the linguistic component that assembles linguistic units, such as roots or functional morphemes, into grammatical sentences, and morphosyntax as being an umbrella term for all morphological relations between these linguistic units, which either trigger morphological marking (e.g. explicit case morphemes) or are related to ordering issues (e.g. subjects precede finite verbs whenever there is number agreement between them). All 24 chapters adopt a comparative perspective on these two fields of research, highlighting cross-linguistic grammatical similarities and differences within the Romance language family. In addition, many chapters address issues related to variation observable within individual Romance languages, and grammatical change from Latin to Romance.</t>
  </si>
  <si>
    <t>Andreas Dufter, University of Munich LMU, Germany Elisabeth Stark, University of Zurich, Switzerland.</t>
  </si>
  <si>
    <t>Visualizing Digital Discourse</t>
  </si>
  <si>
    <t>Interactional, Institutional and Ideological Perspectives</t>
  </si>
  <si>
    <t>Thurlow, Crispin / Dürscheid, Christa / Diémoz, Federica</t>
  </si>
  <si>
    <t>Language and Social Life [LSL]</t>
  </si>
  <si>
    <t>21</t>
  </si>
  <si>
    <t>Visualizing Digital Discourse brings together sociolinguists and discourse analysts examining the role of visual communication in digital media. The volume covers a wide range of digital media platforms such as messaging, video-chat, gaming and wikis visual modalities such as emojis, video and layout methodologies like discourse analysis, ethnography and conversation analysis as well as data from different languages</t>
  </si>
  <si>
    <t>Crispin Thurlow, University of Bern, Christa Dürscheid, University of Zürich Federica Diémoz, University of Neuchâtel, Switzerland.</t>
  </si>
  <si>
    <t>Linguistic Theories of Humor</t>
  </si>
  <si>
    <t>Attardo, Salvatore</t>
  </si>
  <si>
    <t>Frontmatter -- Contents -- Introduction -- 1 Survey of the Literature -- 2 The Linear Organization of the Joke -- 3 The Analysis of Puns -- 4 Resolution in Puns -- 5 Semiotic and Text Theories -- 6 Script-based Theories -- 7 Register-based Humor -- 8 Non-joke Humor Texts -- 9 The Cooperative Nature of Humor -- 10 Humor in Context -- 11 Directions in Humor Research -- Backmatter</t>
  </si>
  <si>
    <t>Handbook of Intercultural Communication</t>
  </si>
  <si>
    <t>Kotthoff, Helga / Spencer-Oatey, Helen</t>
  </si>
  <si>
    <t>7</t>
  </si>
  <si>
    <t>In today`s globalized world of international contact and multicultural interaction, effective intercultural communication is increasingly seen as a pre-requisite for social harmony and organisational success. This handbook takes a ?problem-solving? approach to the various issues that arise in real-life intercultural interaction. The editors have brought together experts from a range of disciplines, including linguistics, psychology and anthropology, to provide a multidisciplinary perspective on the field, whilst simultaneously anchoring it in Applied Linguistics. Key features:   provides a state-of-the-art description of different areas in the context of intercultural communication presents a critical appraisal of the relevance of the field offers solutions of everyday language-related problems international handbook with contributions from renown experts in the field</t>
  </si>
  <si>
    <t>Helga Kotthoff, Pädagogische Hochschule Freiburg, Freiburg/Br., GermanyHelen Spencer-Oatey , University of Warwick, UK.</t>
  </si>
  <si>
    <t>Situating Language Learning Strategy Use</t>
  </si>
  <si>
    <t>Present Issues and Future Trends</t>
  </si>
  <si>
    <t>Gavriilidou, Zoe / Mitits, Lydia</t>
  </si>
  <si>
    <t>146</t>
  </si>
  <si>
    <t>This book presents the latest research on the role of strategy use and development in second and foreign language teaching and learning. It will equip scholars and practitioners with the knowledge to help them better appreciate how language learning strategies contribute to and are linked with language learning processes.</t>
  </si>
  <si>
    <t>Beyond Methods: Macrostrategies for Language Teaching</t>
  </si>
  <si>
    <t>Kumaravadivelu, B.</t>
  </si>
  <si>
    <t>Yale Language Series</t>
  </si>
  <si>
    <t>In this original book, B. Kumaravadivelu presents a macrostrategic framework designed to help both beginning and experienced teachers develop a systematic, coherent, and personal theory of practice. His book provides the tools a teacher needs in order to self-observe, self-analyze, and self-evaluate his or her own teaching acts.The framework consists of ten macrostrategies based on current theoretical, empirical, and experiential knowledge of second language and foreign language teaching. These strategies enable teachers to evaluate classroom practices and to generate techniques and activities for realizing teaching goals. With checklists, surveys, projects, and reflective tasks to encourage critical thinking, the book is both practical and accessible. Teachers and future teachers, researchers, and teacher educators will find the volume indispensable.</t>
  </si>
  <si>
    <t>B. Kumaravadivelu is professor of applied linguistics and TESOL at San Jose State University.</t>
  </si>
  <si>
    <t>Dictionaries. An International Encyclopedia of Lexicography</t>
  </si>
  <si>
    <t>Supplementary Volume: Recent Developments with Focus on Electronic and Computational Lexicography</t>
  </si>
  <si>
    <t>Gouws, Rufus Hjalmar / Heid, Ulrich / Schweickard, Wolfgang / Wiegand, Herbert Ernst</t>
  </si>
  <si>
    <t>5/4</t>
  </si>
  <si>
    <t>The handbooks Dictionaries. An International Encyclopedia of Lexicography (Vol.5.1-3) are the basis for the Supplementary Volume. It presents new articles that take account of the practice-internal and theoretical developments of the last 15 years. Special attention has been given to lexicographic reference works, the theory of lexicography, lexicographic processes, new metalexicographic methods, electronic and, computer-assisted lexicography.</t>
  </si>
  <si>
    <t>Rufus H. Gouws, Stellenbosch, South Africa Ulrich Heid, Hildesheim, Wolfgang Schweickard, Saarbrücken Herbert E. Wiegand, Heidelberg.</t>
  </si>
  <si>
    <t>Kiss, Tibor / Alexiadou, Artemis</t>
  </si>
  <si>
    <t>42/1</t>
  </si>
  <si>
    <t>This Handbook represents the development of research and the current level of knowledge in the fields of syntactic theory and syntax analysis. Syntax can look back to a long tradition. Especially in the last 50 years, however, the interaction between syntactic theory and syntactic analysis has led to a rapid increase in analyses and theoretical suggestions. This second edition of the Handbook on Syntax adopts a unifying perspective and therefore does not place the division of syntactic theory into several schools to the fore, but the increase in knowledge resulting from the fruitful argumentations between syntactic analysis and syntactic theory. It uses selected phenomena of individual languages and their cross-linguistic realizations to explain what syntactic analyses can do and at the same time to show in what respects syntactic theories differ from each other.It investigates how syntax is related to neighbouring disciplines and investigate the role of theinterfaces especially the relationship between syntax and phonology, morphology, compositional semantics, pragmatics, and the lexicon. The phenomena chosen bring together renowned experts in syntax, andrepresent the consensus reached as to what has to be considered as an important as well as illustrative syntactic phenomenon. The phenomena discuss do not only serve to show syntactic analyses, but also to compare theoretical approaches with each other.</t>
  </si>
  <si>
    <t>Tibor Kiss, University Bochum, Germany Artemis Alexiadou, University Stuttgart, Germany.</t>
  </si>
  <si>
    <t>Recent Perspectives on Task-Based Language Learning and Teaching</t>
  </si>
  <si>
    <t xml:space="preserve">Ahmadian, Mohammad / García Mayo, María del Pilar </t>
  </si>
  <si>
    <t xml:space="preserve"> LAN009000 LANGUAGE ARTS &amp; DISCIPLINES / Linguistics / General; LAN017000 LANGUAGE ARTS &amp; DISCIPLINES / Sign Language; LAN018000 LANGUAGE ARTS &amp; DISCIPLINES / Speech; LAN019000 LANGUAGE ARTS &amp; DISCIPLINES / Spelling; LAN023000 LANGUAGE ARTS &amp; DISCIPLINES / Translating &amp; Interpreting</t>
  </si>
  <si>
    <t>This volume addresses TBLT from various perspectives and aims to reflect the epistemological diversity in this area by drawing on multiple perspectives (i.e. cognitive-interactionist, complexity theory, sociocultural theory, and pedagogical/curricular). The volume brings together different ideas and theoretical frameworks and showcases distinct but complementary approaches to TBLT that could help the area prosper and mature in the future.</t>
  </si>
  <si>
    <t>Mohammad Ahmadian, University of Leeds, UK María del Pilar García Mayo, University of the Basque Country, Spain.</t>
  </si>
  <si>
    <t>Twelve Lectures on Multilingualism</t>
  </si>
  <si>
    <t>Singleton, David / Aronin, Larissa</t>
  </si>
  <si>
    <t>This major new textbook offers an accessible introduction to the most interesting areas in the study of multilingualism. It consists of twelve lectures, written by leading researchers, each dedicated to a particular topic of importance and accompanied by questions for student reflection and suggestions for further reading.</t>
  </si>
  <si>
    <t>Larissa Aronin and David Singleton: IntroductionPart 1 Multilingualism in Society and Education Larissa Aronin: What is Multilingualism?Danuta Gabryś-Barker: Applied Linguistics and MultilingualismBritta Hufeisen and Ulrike Jessner: The Psycholinguistics of Multiple Language Learning and TeachingJasone Cenoz and Durk Gorter: Educational Policy and MultilingualismPart 2 Aspects of Individual Multilingualism John Edwards: Multilingual IndividualsGessica de Angelis: Cross-linguistic InteractionsEma Ushioda: Motivation and MultilingualismCarmen Muñoz and David Singleton: Age and MultilingualismPart 3. The Psycholinguistics and Neurolinguistics of MultilingualismJulia Festman: Psycholinguistic Aspects of MultilingualismMcLoddy Kadyamusuma, Eve Higby and Loraine Obler: The Neurolinguistics of MultilingualismPart 4. Forms of Multilingualism in the Past and PresentKurt Braunmüller: Historical MultilingualismJan D. ten Thije: Receptive MultilingualismSubject IndexName Index</t>
  </si>
  <si>
    <t>Through twelve lectures, this volume, expertly edited by Singleton and Aronin, provides us with a state-of-the-art account of multilingualism in the individual and in society. It covers multiple voices and approaches, and the study questions and further reading guide the student through the key theoretical issues and methods in the study of multilingualism, making the volume a valuable reference.A phenomenal book! A definite winner and bound to become a gold standard for the field. It provides a nuanced treatment of a wide range of topics that are relevant and essential for the study of multilingualism. Format and discussion questions enhance the already deep value of the book.Advanced students and experienced scholars alike will find each of the 12 chapters in this book deeply thought provoking. Combined, the lectures offer a comprehensive view of current thinking on the use and learning of more than two languages. The expert contributors and editors are to be applauded for having done an excellent job and a great service to the field.</t>
  </si>
  <si>
    <t>SingletonDavid: David Singleton is Fellow Emeritus, Trinity College Dublin, Ireland, Professor  Emeritus, University of Pannonia, Hungary and Professor, University of Applied Sciences, Konin, Poland. He is the author of numerous monographs and textbooks, including Key Topics in Second Language Acquisition (2014, with Vivian Cook, Multilingual Matters) and Beyond Age Effects in Instructional L2 Learning (2017, with Simone Pfenninger, Multilingual Matters).AroninLarissa: Larissa Aronin is Associate Professor at the Oranim Academic College of Education, Israel. She has published numerous articles and books on multilingualism, including The Material Culture of Multilingualism (Aronin et al., 2018, Springer) and Multilingualism (Aronin &amp;amp Singleton, 2012, John Benjamins).David Singleton is Fellow Emeritus, Trinity College Dublin, Ireland, Professor Emeritus, University of Pannonia, Hungary and Professor, University of Applied Sciences, Konin, Poland. He is the author of numerous monographs and textbooks, including Key Topics in Second Language Acquisition (2014, with Vivian Cook, Multilingual Matters) and Beyond Age Effects in Instructional L2 Learning (2017, with Simone Pfenninger, Multilingual Matters).Larissa Aronin is Associate Professor at the Oranim Academic College of Education, Israel. She has published numerous articles and books on multilingualism, including The Material Culture of Multilingualism (Aronin et al., 2018, Springer) and Multilingualism (Aronin &amp;amp Singleton, 2012, John Benjamins).</t>
  </si>
  <si>
    <t>33/3</t>
  </si>
  <si>
    <t>Foundations of Pragmatics</t>
  </si>
  <si>
    <t>Bublitz, Wolfram / Norrick, Neal R.</t>
  </si>
  <si>
    <t>Opening the 9-volume-series Handbooks of Pragmatics, this handbook provides a comprehensive overview of the foundations of pragmatics. It covers the central theories as well as concepts and topics characteristic of mainstream pragmatics, i.e. the most widespread approach to the ways and means of using language in authentic social contexts. The articles provide both state of the art reviews and critical evaluations of research in pragmatics. Topics are thus not only considered within their scholarly context but are also critically evaluated from current perspectives.</t>
  </si>
  <si>
    <t>Wolfram Bublitz, University of Augsburg, Germany Neal R. Norrick, University of Saarbrücken, Germany.</t>
  </si>
  <si>
    <t>Vocabulary Learning Strategies and Foreign Language Acquisition</t>
  </si>
  <si>
    <t>Pavii Taka, Višnja</t>
  </si>
  <si>
    <t>This is the first book that deals primarily with vocabulary learning strategies as a specific and integral subgroup of language learning strategies. Its aim is to define the concept of language learning strategies in general and their features on the basis of cognitive theory and relevant models of second language acquisition as the basis for empirical research. Furthermore, the book gives a survey of relevant research on vocabulary learning strategies and describes three original empirical studies. Thus, the book integrates the approaches of theories of second language acquisition, the theory and practice of instructed foreign (second) language learning, and the findings of current empirical research.</t>
  </si>
  <si>
    <t>Introduction Chapter One: Factors Affecting Vocabulary Learning and Acquisition Chapter Two: Theoretical Anchorage Chapter Three: Survey of Research on Vocabulary Learning Strategies Chapter Four: Studies on Vocabulary Learning Strategies Chapter Five: Summary, Some Implications for Practice and Research, and Conclusions References Appendices</t>
  </si>
  <si>
    <t>Takac's book is a significant contribution to LLS in the field of SLA. Each chapter is clearly laid-out and well written, with excellent end-of-chapter summaries. I believe that this much needed book will be an invaluable resource and will be thought-provoking for the reader, not only on learner strategy use, but also on the relationship between strategy training and language acquisition. Overall, I would highly recommend this book to those researchers involved in LLS and of vocabulary acquisition, and for teachers and teacher educators. The wealth of illustrations and the elaborate discussion makes this book an extremely useful reference for those involved in strategy teaching and training.This much needed book will be an invaluable text for researchers of language learning strategies and of vocabulary acquisition, and for teachers and teacher educators. It will stimulate the reader to reflect at length, not only on learner strategy deployment, but also on the problematical relationship between instruction and acquisition. The elaborate and detailed review of studies in the field makes the book suitable for those new to the field while the results of new research particularly in the second and third studies will appeal to those with more advanced knowledge and experience in the area.The book is well-written, nicely organized, and reader-friendly, and it should be quite accessible to teachers, researchers, and graduate students alike. It provides excellent coverage of relevant theories of vocabulary learning and useful data through its empirical chapters. It should be essential reading for language teachers and graduate students working on language learning and teaching strategies and can also be enthusiastically recommended as a supplementary text for courses on methodology in second and foreign language teaching.Luke Plonsky, Michigan State University, USA, in Studies in Second Language Acquisition Volume 31, 2009:This book</t>
  </si>
  <si>
    <t>Pavičić TakačVišnja: Višnja Pavičić Takač has been involved in pre-service and in-service EFL teacher training for over twenty years. She has taught graduate and post-graduate courses related to second language acquisition, foreign language learning and teaching at the universities in Croatia (Osijek and Zagreb) and in Bosnia and Herzegovina (Tuzla and Zenica). Her work as a ‘visiting professor’ over many years helped establish English language degree programmes at universities in Central Bosnia. Her co-authored chapter reflects this experience of working in diverse contexts of teacher education during a period of social and political change. She currently lectures at the Faculty of Humanities and Social Sciences in Osijek.ViÅ?nja PaviÄ?iÄ? TakaÄ? obtained her BA in English and German language and literature from the University of Osijek, Croatia, and her MA and PhD from the University of Zagreb, Croatia. After working as a primary school teacher of English, she was appointed teaching assistant for the English language and ELT methodology at the Faculty of Philosophy University of Osijek, Croatia. As a guest lecturer, she has also taught at universities in Bosnia and Herzegovina, and the postgraduate course on foreign language learning strategies at the University of Zagreb, Croatia. Her professional and research interests include individual differences in foreign language learning, language learning strategies, interlanguage, cross-linguistic studies, as well as pre-service teacher education and foreign language teachersâ?? competence. She is currently an assistant professor and teaches a variety of under- and postgraduate courses related to theory and practice of foreign language acquisition.</t>
  </si>
  <si>
    <t>Current Approaches to Syntax</t>
  </si>
  <si>
    <t>Kertész, András / Moravcsik, Edith / Rákosi, Csilla</t>
  </si>
  <si>
    <t>Comparative Handbooks of Linguistics [CHL]</t>
  </si>
  <si>
    <t>Syntax</t>
  </si>
  <si>
    <t>In this handbook thirteen current approaches to syntactic description are presented (Part I) along with six studies on their metatheoretical underpinnings (Part II). The goal is to facilitate a systematic comparison among the approaches. All accounts address the same issues and are structured uniformly for an item-by-item survey across the frameworks. The volume is of interest for grammarians, philosophers of science, and cognitive scientists.</t>
  </si>
  <si>
    <t>András Kertèsz, Debrecen, Hungary Edith Moravcsik, Milwaukee, WI, USA Csilla Rákosi, Debrecen, Hungary.</t>
  </si>
  <si>
    <t>Sociolinguistics and the Legal Process</t>
  </si>
  <si>
    <t>Eades, Diana</t>
  </si>
  <si>
    <t xml:space="preserve"> LAN009000 LANGUAGE ARTS &amp; DISCIPLINES / Linguistics / General; LAN009050 LANGUAGE ARTS &amp; DISCIPLINES / Linguistics / Sociolinguistics; LAW000000 LAW / General; LAW044000 LAW / General Practice; LAW061000 LAW / Legal Profession</t>
  </si>
  <si>
    <t>Sociolinguistics and the Legal Process is an introduction to language, law and society for advanced undergraduate and postgraduate students. Its central focus is the exploration of what sociolinguistic research can tell us about how language works and doesn’t work in the legal process. Written for readers who may not have prior knowledge of sociolinguistics or the law, the book has an accessible style combined with discussion questions and exercises as well as topics for assignments, term papers, theses and dissertations. A wide range of legal contexts are investigated, including courtroom hearings, police interviews, lawyer interviews as well as small claims courts, mediation, youth justice conferencing and indigenous courts. The final chapter looks at how sociolinguists can contribute to the legal process: as expert witnesses, through legal education, and through investigating the role of language in the perpetuation of inequality in and through the legal process.</t>
  </si>
  <si>
    <t>PART 1 INTRODUCTIONChapter 1 Using sociolinguistics to study the legal processPART II COURTROOM HEARINGSChapter 2 Researching courtroom talkChapter 3 Focus on trialsChapter 4 Second language speakers and interpretersChapter 5 Vulnerable witnessesChapter 6 Courtroom talk and societal power relationsPART III POLICE INTERVIEWSChapter 7 Police interviewsChapter 8 Police interviews with members of minority groupsPART IV OTHER LEGAL CONTEXTSChapter 9 Lawyer-client interactionsChapter 10 Informal and alternative legal processesPART V CONCLUSIONChapter 11 What (else) can sociolinguistics do?</t>
  </si>
  <si>
    <t>Sociolinguistics and the legal process is an especially welcome contribution to the field of language and the law (a field also referred to as forensic linguistics), artfully situating the field within the broader framework of sociolinguistics. Diana Eades brings to this book a wealth of personal research experience in this field, together with an in-depth knowledge of its scholarly literature…Engagingly written, the book is intended to be primarily a textbook for upperdivision undergraduates and graduate students, but it is much more than that. Covering language and law from a multiplicity of theoretical and substantive vantage points, Eades succeeds in producing a textbook that not only explains the field in all of its many facets, but also is thorough and up-to-date in its review of the scholarly works on which it is built.Edward Finegan, University of Southern California, USA in The International Journal of Speech, Language and the Law VOL .  319–324:A highly informative book, Sociolinguistics and the Legal Process is a model textbook in so many ways.Because of its textbook orientation, the book contains various exercises, class discussion sections, and assignments for further research interspersed throughout each chapter, all of which are thought-provoking and carefully integrated into the content of each chapter. This textbook is a worthwhile and informative introduction to the sociolinguistic dimension of the legal process.This is a long-awaited book from one of the leading forensic linguists whose work has had a profound effect on several aspects of the Australian legal system. Diana Eades covers all aspects of interaction within the legal process from the first interview a suspect has with the police, through consultations with lawyers to the complexities of courtroom talk. There is also specific focus on the special problems of child witnesses and those who are not fluent in the language of the court. All read</t>
  </si>
  <si>
    <t>EadesDiana: Diana Eades (University of New England, Australia) has been actively involved in the legal process for more than twenty years, doing sociolinguistic research, providing expert evidence and delivering training for judges, magistrates and lawyers. She has taught at undergraduate and graduate levels at the University of Hawaiâi and several colleges and universities in Australia. At various times she has been President, Vice-President and Secretary of the International Association of Forensic Linguists. In addition to many journal articles and book chapters, her publications include Courtroom Talk and Neocolonial Control (2008, Mouton de Gruyter) and the 1995 edited volume Language in Evidence: Issues Confronting Aboriginal and Multicultural Australia (UNSW Press). She is co-editor of The International Journal of Speech Language and the Law.Diana Eades (University of New England, Australia) has been actively involved in the legal process for more than twenty years, doing sociolinguistic research, providing expert evidence and delivering training for judges, magistrates and lawyers. She has taught at undergraduate and graduate levels at the University of Hawaiâ??i and several colleges and universities in Australia. At various times she has been President, Vice-President and Secretary of the International Association of Forensic Linguists. In addition to many journal articles and book chapters, her publications include Courtroom Talk and Neocolonial Control (2008, Mouton de Gruyter) and the 1995 edited volume Language in Evidence: Issues Confronting Aboriginal and Multicultural Australia (UNSW Press). She is co-editor of The International Journal of Speech Language and the Law.</t>
  </si>
  <si>
    <t>Multimodal Metaphor</t>
  </si>
  <si>
    <t>Forceville, Charles J. / Urios-Aparisi, Eduardo</t>
  </si>
  <si>
    <t>Applications of Cognitive Linguistics [ACL]</t>
  </si>
  <si>
    <t>Metaphor pervades discourse and may govern how we think and act. But most studies only discuss its verbal varieties. This book examines metaphors drawing on combinations of visuals, language, gestures, sound, and music. Investigated texts include advertising, political cartoons, comics, film, songs, and oral communication. Where appropriate, the influence of genre and cultural factors is thematized.</t>
  </si>
  <si>
    <t xml:space="preserve"> Allein durch die Abdeckung des weitgespannten Phänomenbereichs [...] ist der Bd. vor allem auch für die Literatur- und Kulturwissenschaft äußerst interessant -und lesenswert. Thomas Wägenbauer in: Germanistik 3/4/2010</t>
  </si>
  <si>
    <t>Charles J. Forceville, Universiteit van Amsterdam, The Netherlands Eduardo Urios-Aparisi, University of Connecticut, USA.</t>
  </si>
  <si>
    <t>Pragmatics of Discourse</t>
  </si>
  <si>
    <t>Schneider, Klaus P. / Barron, Anne</t>
  </si>
  <si>
    <t>Discourse is language as it occurs, in any form or context, beyond the speech act. It may be written or spoken, monological or dialogical, but there is always a communicative aim or purpose. The present volume provides systematic orientation in the vast field of studying discourse from a pragmatic perspective. It first gives an overview of a range of approaches developed for the analysis of discourse, including, among others, conversation analysis, systemic-functional analysis, genre analysis, critical discourse analysis, corpus-driven approaches and multimodal analysis. The focus is furthermore on functional units in discourse, such as discourse markers, moves, speech act sequences, discourse phases and silence. The final section of the volume examines discourse types and domains, providing a taxonomy of discourse types and focusing on a range of discourse domains, e.g. classroom discourse, medical discourse, legal discourse, electronic discourse.  Each article surveys the current state of the art of the respective topic area while also presenting new research findings.</t>
  </si>
  <si>
    <t>Klaus P. Schneider, University of Bonn, Germany Anne Barron, Leuphana University Lüneburg, Germany.</t>
  </si>
  <si>
    <t>A Reference Grammar of Japanese</t>
  </si>
  <si>
    <t>Martin, Samuel E.</t>
  </si>
  <si>
    <t>University of Hawaii Press</t>
  </si>
  <si>
    <t>Japonic Languages</t>
  </si>
  <si>
    <t xml:space="preserve"> FOR014000 FOREIGN LANGUAGE STUDY / Japanese; LAN006000 LANGUAGE ARTS &amp; DISCIPLINES / Grammar &amp; Punctuation; LAN009000 LANGUAGE ARTS &amp; DISCIPLINES / Linguistics / General</t>
  </si>
  <si>
    <t>Have you ever wondered about a Japanese sentence your textbook fails to explain? Do you feel unsure about the use of  wa,   ga,  and  mo?  Or what the rules and meanings of words in their literary forms are? If so, you will find your answers in A Reference Grammar of Japanese, the most comprehensive and reliable reference source available.With an extensive 105-page index, the reader will quickly find explanations for particles such as wa, ga, mo, ni, and de difficult nouns such as mono, koto, tokoro, wake, hazu, and tame sentence extensions such as ne, yo, sa, yara,and nari verb tenses, literary forms, negative forms--in short, everything concerned with the Japanese language. For the serious student, this book is indispensable for clearing up the ambiguities of puzzling Japanese sentences.</t>
  </si>
  <si>
    <t>Conceptualising Integration in CLIL and Multilingual Education</t>
  </si>
  <si>
    <t>Nikula, Tarja / Dafouz, Emma / Moore, Pat / Smit, Ute</t>
  </si>
  <si>
    <t xml:space="preserve"> EDU020000 EDUCATION / Multicultural Education; LAN009000 LANGUAGE ARTS &amp; DISCIPLINES / Linguistics / General; LAN020000 LANGUAGE ARTS &amp; DISCIPLINES / Study &amp; Teaching</t>
  </si>
  <si>
    <t>Content and Language Integrated Learning (CLIL) is a form of education that combines language and content learning objectives. This volume focuses on conceptualising integration, exploring it from three intersecting perspectives concerning curriculum and pedagogic planning, participant perceptions and classroom practices.</t>
  </si>
  <si>
    <t>ContributorsAcknowledgementsRick De Graaff: Foreword: Integrating Content and Language in Education: Best of Both Worlds?Tarja Nikula, Christiane Dalton-Puffer, Ana Llinares and Francisco Lorenzo: More Than Content and Language: The Complexity of Integration in CLIL and Multilingual EducationPart 1: Curriculum and Pedagogy Planning1. Christiane Dalton-Puffer: Cognitive Discourse Functions: Specifying an Integrative Interdisciplinary Construct  2. Francisco Lorenzo and Christiane Dalton-Puffer: Historical Literacy in CLIL: Telling the Past in a Second Language3. Angela Berger: Learning Mathematics Bilingually: An Integrated Language and Mathematics Model (ILMM) of Word Problem Solving Processes in English as a Foreign Language4. Richard Barwell: A Bakhtinian Perspective on Language and Content Integration: Encountering the Alien Word in Second Language Mathematics ClassroomsPart 2: Participants5. Emma Dafouz, Julia Hüttner and Ute Smit: University Teachers’ Beliefs of Language and Content Integration in English-Medium Education in Multilingual University Settings6. Kristiina Skinnari and Eveliina Bovellan: CLIL Teachers’ Beliefs about Integration and about their Professional Roles: Perspectives from a European ContextPart 3: Practices7. Tom Morton and Teppo Jakonen: Integration of Language and Content through Languaging in CLIL Classroom Interaction: A Conversation Analysis Perspective8. Ana Llinares and Tarja Nikula: Teacher and Student Evaluative Language in CLIL across Contexts: Integrating SFL and Pragmatic Approaches9. Pat Moore and Tarja Nikula: Translanguaging in CLIL Classrooms10. Constant Leung and Tom Morton: Conclusion: Language Competence, Learning and Pedagogy in CLIL - Deepening and Broadening IntegrationReferences</t>
  </si>
  <si>
    <t>Anna M Krulatz, Sør-Trøndelag University College, Norway:“Conceptualising Integration in CLIL and Multilingual Education” is a great, well-organized resource for CLIL researchers and CLIL teacher educators, complete with rich data excerpts and theoretical models.The authors and the editors did a remarkable job conceptualizing the integration of language and content in CLIL and highlighting connections between the three perspectives on integration which serve as the organizing principle of the book.By expanding research on CLIL, the text provides a welcome addition to the field, by proposing ways to use the metaphor of integration to focus on how all educational practice requires consideration of the complex relationships between language and content at institutional, pedagogical, cultural and personal levels. Readers interested in learning in bilingual, sheltered, CLIL, and mainstream classrooms will find valuable insights for improving educational practice for all learners.Bringing together many accomplished and respected CLIL researchers, this timely volume presents highly provoking studies and dialogue about content and language integration. Both theoretically and methodologically rich, the book is essential reading for scholars in CLIL, CBI, and immersion education and will undoubtedly stimulate further discussion and inquiry in years to come.This volume is a key step in establishing an understanding of the integration of language and content in CLIL and multilingual education. The authors provide a wealth of research, offering new and valuable insights into curriculum and pedagogy planning, participant perspectives and classroom practices, while introducing a conceptual framework to integration in CLIL. This volume is aimed at becoming a landmark to teachers, educators and researchers, and all those interested in an integrated approach to multilingual education.</t>
  </si>
  <si>
    <t>NikulaTarja: Tarja Nikula is Professor at the Centre for Applied Language Studies, University of Jyväskylä, Finland. Her research interests include CLIL, classroom discourse, pragmatics of language learning and use, language education policies, multilingual classroom practices.DafouzEmma: Emma Dafouz is Associate Professor in the Department of English Language and Linguistics at the Universidad Complutense de Madrid, Spain. Her research interests include CLIL, English-medium instruction, language policies, higher education and classroom discourse.MoorePat: Pat Moore is Senior Lecturer in the Department of Philology and Translation at the Universidad Pablo de Olavide, Spain. Her research interests include CLIL, bilingualism, translanguaging, bilingual education and classroom praxis.SmitUte: Ute Smit is Associate Professor in the Department of English Studies at the University of Vienna, Austria. Her research interests include CLIL, English-medium instruction, English as a lingua franca, language policy and classroom discourse.Tarja Nikula is Professor at the Centre for Applied Language Studies, University of Jyväskylä, Finland. Her research interests include CLIL, classroom discourse, pragmatics of language learning and use, language education policies, multilingual classroom practices.Emma Dafouz is Associate Professor in the Department of English Language and Linguistics at the Universidad Complutense de Madrid, Spain. Her research interests include CLIL, English-medium instruction, language policies, higher education and classroom discourse.Pat Moore is Senior Lecturer in the Department of Philology and Translation at the Universidad Pablo de Olavide, Spain. Her research interests include CLIL, bilingualism, translanguaging,</t>
  </si>
  <si>
    <t>Cross-Linguistic Influence in Third Language Acquisition</t>
  </si>
  <si>
    <t>Psycholinguistic Perspectives</t>
  </si>
  <si>
    <t>Cenoz, Jasone / Hufeisen, Britta / Jessner, Ulrike</t>
  </si>
  <si>
    <t xml:space="preserve"> LAN009040 LANGUAGE ARTS &amp; DISCIPLINES / Linguistics / Psycholinguistics</t>
  </si>
  <si>
    <t>This volume adopts a psycholinguistic approach in the study of cross-linguistic influence in third language acquisition and focuses on the role of previously acquired languages and the conditions that determine their influence.</t>
  </si>
  <si>
    <t>CenozJasone: Jasone Cenoz is professor of Applied Linguistics at the University of the Basque Country. Her research focuses on bilingualism and multilingualism in educational settings. She is the editor (in collaboration with Ulrike Jessner) of âThe International Journal of Multilingualismâ and âAila Reviewâ. She is publications coordinator of AILA (International Association of Applied Linguistics) and she is the vice-president of IAM (International Association of Multilingualism). She has published widely on bilingualism and multilingualism and her most recent volume is âTowards Multilingual Education: Basque Educational Research in International Perspectiveâ which will be published by Multilingual Matters.HufeisenBritta: Britta Hufeisen is Director of the Language Resource Center at the Technical University of Darmstadt, Germany, and Adjunct Professor with the Department of Linguistics at the University of Alberta, Edmonton/AB, Canada. She has published in the fields of third language acquisition and multilingualism. Another area of interest is the analysis of cultural-specificity in the development of foreign language learner narrative genres.JessnerUlrike: ULRIKE JESSNER is Professor at the University of Innsbruck and the University of Veszprem. She has published widely in the field of bilingualism andmultilingualism with a special focus on the acquisition of English inmultilingual contexts. She is the co-author of A dynamic model of multilingualism (with Philip Herdina in 2002) and Linguistic awareness of  multilinguals: English as a third language (2006). She is also founding editor of the International Journal of Multilingualism and the book series Trends in Applied Linguistics (with Claire Kramsch from Berkeley University) Furthermore she has been engaged in the development of the research area of third la</t>
  </si>
  <si>
    <t>New Trends in Audiovisual Translation</t>
  </si>
  <si>
    <t>Díaz Cintas, Jorge</t>
  </si>
  <si>
    <t>Topics in Translation</t>
  </si>
  <si>
    <t xml:space="preserve"> LAN023000 LANGUAGE ARTS &amp; DISCIPLINES / Translating &amp; Interpreting</t>
  </si>
  <si>
    <t>This book, written by leading audiovisual translation experts, introduces the reader to some of the main linguistic and cultural challenges that translators face when dealing with audiovisual productions. It discusses the current issues and debates in the study of dubbing and subtitling and offers new insights on these complex areas of translation.</t>
  </si>
  <si>
    <t>1. Introduction - Audiovisual Translation: An Overview of Its Potential - Jorge Díaz CintasPART 1 – Crossing Cultural Borders2. Subtitling Against the Current: Danish Concepts, English Minds - Henrik Gottlieb3. Connecting Cultures: Cultural Transfer in Subtitling and Dubbing - Zoë Pettit4. The Codification of Nonverbal Information in Subtitled Texts - Elisa Perego5. Translating Proper Names into Spanish: The Case of Forrest Gump - Isabel Hurtado de Mendoza Azaola6. Frenching the Feature Film, Twice – Or le synchronien au débat - Luise von Flotow7. Subtitling the Italian South - Abele Longo8. Main Challenges in the Translation of Documentaries - Anna MatamalaPART 2 – Juggling with Humour9. Strategies for the Dubbing of Puns with One Visual Semantic Layer - John D. Sanderson10. Translating Humour: The Dubbing of Bridget Jones’s Diary into Spanish - Nieves Jiménez Carra11. Dubbing The Simpsons in Spain: A Case Study - Marta Muñoz Gil12. The Translation of Audiovisual Humour in Just a Few Words - Maria José Veiga13. Gender Portrayal in Dubbed and Subtitled Comedies - Marcella De MarcoPART 3 – Dealing with Linguistic Variation14. Dubbing English into Italian: A Closer Look at the Translation of Spoken Language - Maria Pavesi15. The Translation of Swearing in the Dubbing of the film South Park into Spanish - María Jesús Fernández16. The Translation of Compliments in Subtitles - Silvia Bruti17. Greek Soldiers on the Screen: Politeness, Fluency and Audience Design in Subtitling - Olga Gartzonika and Adriana Şerban</t>
  </si>
  <si>
    <t>The latest collection edited by Jorge Díaz-Cintas impresses by its variety and scope. The present volume serves both to record current trends in Audiovisual Translation and to indicate future avenues of large-scale research.Aline Remael, Professor of Audiovisual Translation and Translation Studies, Artesis University College, Antwerp, Belgium:New Trends in Audiovisual Translation is going to be a classic. This is a must read, a prime example of solid scholarship and academic writing in this relatively young branch of Translation Studies. Jorge Díaz Cintas's lucid introduction offers a rare insight into the roots of AVT research, as well as its almost limitless but challenging future potential. The articles in the collection cover judiciously selected topics that constitute the core of AVT research and, indeed, Translation Studies today. AVT research emerges as a truly interdisciplinary research domain of great scientific and social relevance.Essential reading for all those interested in Audiovisual Translation, this volume contains relevant material of considerable interest to anyone looking for a broad understanding of this emerging field. The comprehensive and updated introduction written by the editor and the remarkable selection of innovative and exciting articles make this stimulating contribution a valuable and helpful tool that will appeal to researchers, teachers and students interested in this dynamic field of translation.</t>
  </si>
  <si>
    <t>Díaz CintasJorge: Jorge Díaz Cintas is Professor of Translation Studies at University College London, UK. He has published extensively in the field of audiovisual translation, subtitling and dubbing and is the editor of New Trends in Audiovisual Translation (2009, Multilingual Matters).Jorge Díaz Cintas is Senior Lecturer in Translation at Imperial College London. He is the author of numerous articles and books on subtitling, including Audiovisual Translation: Subtitling (co-written with Aline Remael, 2007), Media for All (co-edited, 2007), The Didactics of Audiovisual Translation (edited, 2008) and Audiovisual Translation: Language Transfer on Screen (co-edited, 2008). Since 2002, he has been the president of the European Association for Studies in Screen Translation. He is a member of the international research group TransMedia.</t>
  </si>
  <si>
    <t>Pedagogical Translanguaging</t>
  </si>
  <si>
    <t>Theoretical, Methodological and Empirical Perspectives</t>
  </si>
  <si>
    <t>Juvonen, Päivi / Källkvist, Marie</t>
  </si>
  <si>
    <t>132</t>
  </si>
  <si>
    <t xml:space="preserve"> EDU029000 EDUCATION / Teaching Methods &amp; Materials / General; LAN009000 LANGUAGE ARTS &amp; DISCIPLINES / Linguistics / General; LAN020000 LANGUAGE ARTS &amp; DISCIPLINES / Study &amp; Teaching</t>
  </si>
  <si>
    <t>This book presents cutting-edge qualitative case-study research across a range of educational contexts, as well as theory-oriented chapters by distinguished multilingual education scholars, which take stock of the field of translanguaging in relation to the education of multilingual individuals in today’s globalized world.</t>
  </si>
  <si>
    <t>Implicit and Explicit Knowledge in Second Language Learning, Testing and Teaching</t>
  </si>
  <si>
    <t>Reinders, Hayo / Erlam, Rosemary / Philp, Jenefer</t>
  </si>
  <si>
    <t>This book examines a project that investigated ways of measuring implicit/explicit L2 knowledge, the relationship between the two types of knowledge and language proficiency, and the effect that different types of form-focused instruction had on their acquisition.</t>
  </si>
  <si>
    <t>Part 1: IntroductionChapter 1 Implicit and explicit learning, knowledge and instruction - Rod EllisPart 2: The measurement of implicit and explicit knowledgeChapter 2 Defining and measuring implicit and explicit knowledge of a second language - Rod EllisChapter 3 Elicited oral imitation as a measure of implicit knowledge - Rosemary ErlamChapter 4 Grammaticality judgement tests and the measurement of implicit and explicit L2 knowledge - Shawn LoewenChapter 5 Validating a metalinguistic test - Cathie ElderPart 3: Applying the measures of implicit and explicit knowledgeChapter 6 Investigating learning difficulty as implicit and explicit knowledge - Rod EllisChapter 7 Implicit and explicit knowledge of an L2 and language proficiency - Cathie ElderChapter 8 Pathways to proficiency: Learning experiences and attainment in implicit and explicit knowledge of English as a second language - Jenefer PhilpChapter 9 Exploring the metalinguistic knowledge of teacher trainees - Rosemary Erlam, Jenefer Philp, and Cathie ElderPart 4: Form-focused instruction and the acquisition of implicit and explicit knowledgeChapter 10 The roles of output-based and input-based instruction in the acquisition of L2 implicit and explicit knowledge - Rosemary Erlam, Shawn Loewen and Jenefer PhilpChapter 11 The incidental acquisition of 3rd person –s as L2 implicit and explicit knowledge - Shawn Loewen, Rosemary Erlam and Rod EllisChapter 12 The effects of two types of input on the acquisition of L2 implicit and explicit knowledge - Hayo Reinders and Rod EllisChapter 13 Implicit and explicit corrective feedback and the acquisition of L2 Grammar - Rod Ellis, Shawn Loewen and Rosemary ErlamPart 5: ConclusionChapter 14 Retrospect and prospect - Rod Ellis</t>
  </si>
  <si>
    <t>Darcy Sperlich, School of English of the Manukau Institute of Technology, in Auckland, New Zealand:My view of the book is that it is a must-have for any person interested in SLA. It represents the peak of collaborative effort in tackling the issues at hand...This book makes a valuable contribution to the field of SLA , and it will become an indispensable text for graduate students, researchers and language professionals alike.Nick Ellis, University of Michigan, USA:What are the interactions, if any, between explicit and implicit language knowledge? The ‘Interface Question’ is the most fundamental issue of Applied Linguistics and Second Language Research. It determines how we should learn languages, how we should teach them, and how we should test proficiency. It is a fundamental theoretical question of Cognitive Science too. In this excellent volume, Rod Ellis and his colleagues in the Royal Society of New Zealand Marsden project take us through their extensive cognitive and psychometric research into the definition and measurement of implicit and explicit language knowledge, its acquisition, and its instruction.Susan Gass, University Distinguished Professor, Michigan State University:The New Zealand research group has done a superb job of putting together in a coherent volume empirical studies on implicit and explicit L2 knowledge, a timely topic in SLA research. A full range of issues is covered including theory, definitions, measurement as well as the effects of instruction. Both novice and experienced researchers will finish reading this book with an excellent understanding of the central issues and with an excitement about the possibilities of doing research in this area. This book is a welcome addition to the growing body of studies on L2 knowledge types and will occupy an important place in university and private libraries.</t>
  </si>
  <si>
    <t>EllisRod: Rod Ellis is Professor of Applied Language Studies in the University of Auckland and a visiting Professor at Shanghai International Studies University. His publications includes articles and books on second language acquisition, language teaching and teacher education. His most recent is The Study of Second Language Acquisition 2nd Edition (Oxford University Press, 2008). He is also editor of the journal Language Teaching Research.LoewenShawn: Shawn Loewen is an assistant professor in the Second Language Studies program at Michigan State University. He specializes in second language acquisition and L2 classroom interaction. His recent research has investigated the occurrence and effectiveness of incidental focus on form in a variety of L2 contexts.ElderCatherine: Catherine Elder is Associate Professor in the School of Languages and Linguistics and Director of the Language Testing Research Centre at the University of Melbourne. She is coeditor (with Glenn Fulcher) of the journal Language Testing j. She is author with Alan Davies et. al. of the Dictionary of Language Testing and co-editor of Experimenting with Uncertainty (CUP: 2001) Handbook of Applied Linguistics (Blackwell, 2004).ReindersHayo: Hayo Reinders (www.hayo.nl) is Editor of Innovation in Language Learning and Teaching. He was previously Director of the English Language Self-Access Centre and Visiting Professor at Meiji University in Tokyo. His research interests are in the areas of computer-assisted language learning and learner autonomy.ErlamRosemary: Rosemary Erlam is lecturer in the Department of Applied Language Studies and Linguistics at the University of Auckland. She comes to Applied Linguistics from backgrounds in Speech-Language Therapy and French teaching. Her research interests include teacher education, form-focused instruction and issues pertinent to the New Zealand education</t>
  </si>
  <si>
    <t>English as a Lingua Franca for EFL Contexts</t>
  </si>
  <si>
    <t>Sifakis, Nicos C. / Tsantila, Natasha</t>
  </si>
  <si>
    <t xml:space="preserve"> EDU029000 EDUCATION / Teaching Methods &amp; Materials / General; FOR007000 FOREIGN LANGUAGE STUDY / English as a Second Language</t>
  </si>
  <si>
    <t>This book explores the interfaces of English as a Lingua Franca (ELF) and English as a Foreign Language (EFL) pedagogy. It presents the theoretical aspects of ELF, discusses issues and challenges that ELF raises for the EFL classroom, and demonstrates how EFL practitioners can make use of ELF theorizing for classroom instruction.</t>
  </si>
  <si>
    <t>List of abbreviationsAuthors’ BiosChapter 1. Nicos Sifakis and Natasha Tsantila: IntroductionSECTION I:  FOUNDATIONSChapter 2. Barbara Seidlhofer and Henry Widdowson: ELF for EFL: A Change of Subject?Chapter 3. Kurt Kohn: Towards the Reconciliation of ELF and EFL: Theoretical Issues and Pedagogical ChallengesSECTION II:  ELF IN EFL PEDAGOGYChapter 4. Stefania Kordia: ELF-aware Teaching in Practice: A Teacher’s PerspectiveChapter 5. Sutraphorn Tantiniranat and Richard Fay: Developing an ELF-aware Intercultural Purpose in the Thai University ContextSECTION III:  ELF AND EFL LANGUAGE LEARNING MATERIALSChapter 6. Lucilla Lopriore and Paola Vettorel: Perspectives in WE- and ELF-informed ELT Materials in Teacher EducationChapter 7. Lili Cavalheiro and Luís Guerra: When the Textbook is Not Enough: How to Shape an ELF Classroom?Chapter 8. Domingos Sávio Pimentel Siqueira and Julia Vasconcelos Gonçalves Matos: ELT Materials for Basic Education in Brazil: Has the Time for an ELF-aware Practice Arrived?SECTION IV:  ELF AND EFL TEACHER EDUCATIONChapter 9. Elif Kemaloglu-Er and Yasemin Bayyurt: ELF-awareness in Teaching and Teacher Education: Explicit and Implicit Ways of Integrating ELF into the English Language ClassroomChapter 10. Enric Llurda and Vasi Mocanu: Changing Teachers’ Attitudes Towards English as a Lingua FrancaChapter 11. Areti-Maria Sougari: Exploring Teachers’ Sense of Efficacy in Teaching English as a Lingua FrancaSECTION V:  ELF IN EFL ASSESSMENT AND TESTINGChapter 12. David Newbold: ELF in Language TestsChapter 13. Androniki Kouvdou and Dina Tsagari: Towards an ELF-aware Alternative Assessment Paradigm in EFL ContextsChapter 14. Andy Kirkpatrick: ELF4ELF Concluding Chapter</t>
  </si>
  <si>
    <t>With a broad range of theoretical discussions and practical suggestions, this book provides an excellent and accessible introduction to how studies of English as a Lingua Franca are not only relevant to – but essential for – English language teaching. The volume moves us away from a dependency on native-speaker norms and provides alternatives that can be considered and adapted by teachers to suit their own contexts and needs.ELF has both enriched and problematized aspects of ELT. The discussions in this expertly edited volume provide an ELF perspective on key aspects of ELT principles and practice. This is an invaluable professional development resource for English Language teachers and teacher educators working in different world locations. Highly recommended.</t>
  </si>
  <si>
    <t>SifakisNicos C.: Nicos C. Sifakis is an Associate Professor in the School of Humanities, Hellenic Open University, Greece. He is the co-editor of English Language Education Policies and Practices: A Mediterranean Perspective (with Yasemin Bayyurt, 2017, Peter Lang).TsantilaNatasha: Natasha Tsantila is an Associate Lecturer in the School of Arts and Sciences, Deree College – The American College of Greece. She is the co-editor of ELF: Pedagogical and Interdisciplinary Perspectives (with J. Mandalios and M. Ilkos, 2016, Deree – The American College of Greece).Nicos C. Sifakis is an Associate Professor in the School of Humanities, Hellenic Open University, Greece. He is the co-editor of English Language Education Policies and Practices: A Mediterranean Perspective (with Yasemin Bayyurt, 2017, Peter Lang).Natasha Tsantila is an Associate Lecturer in the School of Arts and Sciences, Deree College – The American College of Greece. She is the co-editor of ELF: Pedagogical and Interdisciplinary Perspectives (with J. Mandalios and M. Ilkos, 2016, Deree – The American College of Greece).</t>
  </si>
  <si>
    <t>Handbook of Foreign Language Communication and Learning</t>
  </si>
  <si>
    <t>Knapp, Karlfried / Seidlhofer, Barbara</t>
  </si>
  <si>
    <t>This volume focuses on how far the policies, principles and practices of foreign language teaching and learning are, or can be, informed by theoretical considerations and empirical findings from the linguistic disciplines. Part I deals with the nature of foreign language learning in general, while Part II explores issues arising from linguistic, socio-political, cultural and cognitive perspectives. Part III and IV then consider the different factors that have to be taken into account in designing the foreign language subject and the various approaches to pedagogy that have been proposed. Part V finally addresses questions concerning assessment of learner proficiency and the evaluation of courses designed to promote it. Key features:  provides a state-of-the-art description of different areas in the context of foreign language communication and learning presents a critical appraisal of the relevance of the field offers solutionsto everyday language-related problems with contributions from renowned experts</t>
  </si>
  <si>
    <t>Contents The nature of foreign languages The nature of foreign language learningGeneral perspectives on foreign language teachingThe design of foreign language teachingApproaches to foreign language teachingEvaluation Foreign language teacher education</t>
  </si>
  <si>
    <t>Karlfried Knapp, University of Erfurt, Germany Barbara Seidlhofer and Henry Widdowson, University of Vienna, Austria.</t>
  </si>
  <si>
    <t>Literary Translation</t>
  </si>
  <si>
    <t>A Practical Guide</t>
  </si>
  <si>
    <t>Landers, Clifford E.</t>
  </si>
  <si>
    <t>In this book, both beginning and experienced translators will find pragmatic techniques for dealing with problems of literary translation, whatever the original language. Written in a witty and easy to read style, the book’s hands-on approach will make it accessible to translators of any background.</t>
  </si>
  <si>
    <t>Elzbieta Wojcik-Leese:Here is a guide that defies its generic limitations thanks to the flair and panache of its author.K. Rosnek:Written in an engaging, witty and accessible style, this practical guide provides a concise overview of techniques and tools for translating literary works for publication.... Best read from cover to cover, this book will interest professionals but will prove especially useful and instructive for beginning and prospective translators.Donald Reindl:Landers’ witty and accessible style makes the book a pleasure to read, and the humor that he injects into the discussion will coax occasional laughter from even the most serious readers.Julie Huynh:What I find most valuable in this book is Landers’ insight and knowledge gained from his years of experience as a prolific literary translator.Margaret Jull Costa:It is an eminently practical (and accessible) guide to literary translation, and one which I am sure will prove invaluable to translators just starting out.Marilyn Gaddis Rose:This book is a jewel, displaying in its facets: artistry, hard-headedness, patience, common-sense, courage and charm... His guide should have a long and useful life.Kirk Anderson:No book exists that takes such a practical and comprehensive approach to the myriad issues faced by translators of literature, and in sharing his wisdom in such an accessible way, with Literary Translation: A Practical Guide, Cliff Landers has, in his own charming, humble way, made an enormous contribution to our craft.Diane Teichman:Mr Landers, a prize winning translator of many books, confidently answers questions instinctive to translators in a personal and friendly tone that puts the reader at ease. This book serves as an excellent guideline for successful maneuvering while quenching my passion for literary translation.</t>
  </si>
  <si>
    <t>40/3</t>
  </si>
  <si>
    <t xml:space="preserve"> LAN009000 LANGUAGE ARTS &amp; DISCIPLINES / Linguistics / General; LAN009020 LANGUAGE ARTS &amp; DISCIPLINES / Linguistics / Morphology</t>
  </si>
  <si>
    <t>Peter O. Müller, Erlangen-Nürnberg Ingeborg Ohnheiser, Innsbruck, Austria Susan Olsen,Berlin Franz Rainer, Wien,Austria.</t>
  </si>
  <si>
    <t>Languages in Contact</t>
  </si>
  <si>
    <t>Findings and Problems</t>
  </si>
  <si>
    <t>Weinreich, Uriel</t>
  </si>
  <si>
    <t xml:space="preserve"> This remains the fundamental base for studies of multilingual communities and language shift. Weinreich laid out the concepts, principles and issues that govern empirical work in this field, and it has not been replaced by any later general treatment.  Prof. Dr. William Labov, University of Pennsylvania, Department of Linguistics</t>
  </si>
  <si>
    <t>Martin, Haspelmath</t>
  </si>
  <si>
    <t>20/1</t>
  </si>
  <si>
    <t>40/2</t>
  </si>
  <si>
    <t>Handbook of Communication Disorders</t>
  </si>
  <si>
    <t>Theoretical, Empirical, and Applied Linguistic Perspectives</t>
  </si>
  <si>
    <t>Bar-On, Amalia / Ravid, Dorit</t>
  </si>
  <si>
    <t>15</t>
  </si>
  <si>
    <t>This volume, taking an applied linguistics perspective, presents researchers and practitioners with state-of-the-art information on all facets of communication disorders. This information will serve the identification, diagnosis, treatment and therapy of a broad range of disabilities across the human life span in various social and communicative contexts.</t>
  </si>
  <si>
    <t>Amalia Bar-On and Dorit Ravid, Tel Aviv University, Israel.</t>
  </si>
  <si>
    <t>English Syntax in Three Dimensions</t>
  </si>
  <si>
    <t>History – Synchrony – Diachrony</t>
  </si>
  <si>
    <t>Trips, Carola</t>
  </si>
  <si>
    <t>220</t>
  </si>
  <si>
    <t>This book offers an introduction to syntax in three dimensions: part I deals with the history of grammatical theory, part II with synchronic aspects of Present-Day English, and part III with diachronic aspects of English. In this way the field of syntax is seen from a more general perspective than in other works presently available.</t>
  </si>
  <si>
    <t>Carola Trips, University of Mannheim, Germany.</t>
  </si>
  <si>
    <t>Crosslinguistic Influence in Second Language Acquisition</t>
  </si>
  <si>
    <t>Alonso Alonso, Rosa</t>
  </si>
  <si>
    <t xml:space="preserve"> LAN009000 LANGUAGE ARTS &amp; DISCIPLINES / Linguistics / General; LAN009040 LANGUAGE ARTS &amp; DISCIPLINES / Linguistics / Psycholinguistics; LAN020000 LANGUAGE ARTS &amp; DISCIPLINES / Study &amp; Teaching; PSY008000 PSYCHOLOGY / Cognitive Psychology &amp; Cognition</t>
  </si>
  <si>
    <t>This volume provides an unprecedented insight into current approaches to crosslinguistic influence (CLI). The collection investigates a range of themes including linguistic relativity, the possible contributions of neurolinguistics, the problem of cognitive development and the role of the frequency of structures in acquisition from distinct, overlapping and complementary perspectives. Chapters focusing on vocabulary, morphosyntactic categories, semantic structures, and phonetic and phonological structures feature in the volume, as do over 20 languages, in order to offer new insights into both theoretical and empirical issues in CLI, including the consequences of great or little similarity in structures between languages. The relevance of CLI research for teaching is discussed in a number of chapters, as is the phenomenon of multilingualism. The collection will appeal to researchers, graduate and postgraduate students, teachers and professionals interested in the field of CLI in SLA.</t>
  </si>
  <si>
    <t>Preface1. Terence Odlin: Was There Really Ever a Contrastive Analysis Hypothesis?2. Vivian Cook: Transfer and the Relationship between the Languages of Multi-competence3. Håkan Ringbom: Comprehension, Learning and Production of Foreign Languages: The Role of Transfer4. John A. Lucy: The Implications of Linguistic Relativity for Language Learning 5. Rena Helms-Park and Vedran Dronjic: Crosslinguistic Lexical Influence: Cognate Facilitation6. Rosa Alonso Alonso, Teresa Cadierno and Scott Jarvis: Crosslinguistic Influence in the Acquisition of Spatial Prepositions in English as a Foreign Language7. Jeanine Treffers-Daller and Xu Ziyan: Can Classroom Learners use Statistical Learning? A New Perspective on Motion Event Construal in a Second Language8. Monika Ekiert and Zhaohong Han: L1-fraught Difficulty: The Case of L2 Acquisition of English Articles by Slavic Speakers9. Panos Athanasopoulos and Bastien Boutonnet: Learning Grammatical Gender in a Second Language Changes Categorization of Inanimate Objects: Replications and New Evidence from English Learners of L2 French10. Ulrike Jessner, Manon Megens and Stefanie Graus: Crosslinguistic Influence in Third Language Acquisition11. Janusz Arabski and Adam Wojtaszek: Contemporary Perspectives in Crosslinguistic Influence</t>
  </si>
  <si>
    <t>Simon Williams, University of Sussex, UK:Compared to more substantial anthologies on the market, this collection in affordable, thought-provoking and topical, earning its place on personal bookshelves as much as within institutional libraries.Marianne Gullberg, Lund University, Sweden:To improve our understanding of the role and nature of crosslinguistic influence remains a key task for research on SLA and bilingualism studies. This exciting volume presents new perspectives on this issue by leading scholars in the field, covering a wide range of topics, methods, and theoretical positions. It will be of interest to researchers, teachers and students alike.Lourdes Ortega, Georgetown University, USA:The best minds working on crosslinguistic influence are gathered in this collection. The result is a fascinating empirical and intellectual journey of this field that all second language acquisition and bilingualism researchers must read!</t>
  </si>
  <si>
    <t>Alonso AlonsoRosa: Rosa Alonso Alonso holds a PhD in Linguistics from the University of Santiago de Compostela and works as an Associate Professor at the University of Vigo, Spain. Her research interests include crosslinguistic influence, motion events and academic writing. Since 2000 she has been the editor-in-chief of Vigo International Journal of Applied Linguistics.Rosa Alonso Alonso holds a PhD in Linguistics from the University of Santiago de Compostela and works as an Associate Professor at the University of Vigo, Spain. Her research interests include crosslinguistic influence, motion events and academic writing. Since 2000 she has been the editor-in-chief of Vigo International Journal of Applied Linguistics.</t>
  </si>
  <si>
    <t>Pragmatics of Speech Actions</t>
  </si>
  <si>
    <t xml:space="preserve">Sbisà, Marina / Turner, Ken </t>
  </si>
  <si>
    <t>This volume provides extensive critical information about current discussions in the study of speech actions. Its central reference point is classic speech act theory, but attention is also paid to nonstandard developments and other approaches that study speech as action. The first part of the volume deals with main concepts, methodological issues and phenomena common to different kinds of speech action. The second part deals with specific kinds of speech actions, including types of illocutionary acts and some discourse and conversational phenomena. Reduced series price (print) available!   For orders, please contact degruyter@de.rhenus.com.</t>
  </si>
  <si>
    <t>Marina Sbisà, University of Trieste, Italy Ken Turner, University of Brighton, UK.</t>
  </si>
  <si>
    <t>Measuring Second Language Vocabulary Acquisition</t>
  </si>
  <si>
    <t>Milton, James</t>
  </si>
  <si>
    <t>Measuring Second Language Vocabulary Acquisition provides an examination of the background to testing vocabulary knowledge in a second language and in particular considers the effect that word frequency and lexical coverage have on learning and communication in a foreign language. It examines the tools we have for assessing the various facets of vocabulary knowledge such as aural and written word recognition, the link with word meaning, and vocabulary depth. These are illustrated and the scores they produce are demonstrated to provide normative data. Vocabulary acquisition from course books and in the classroom in examined, as is vocabulary uptake from informal tasks. This book ties scores on tests of vocabulary breadth to performance on standard foreign language examinations and on hierarchies of communicative performance such as the CEFR.</t>
  </si>
  <si>
    <t>Introduction1. Explanations and definitions2. Word difficulty, word frequency and acquisition: lexical profiles3. Frequency and coverage4. Measuring vocabulary breadth – passive recognition vocabulary5. Measuring other aspects of vocabulary breadth6. Measuring productive vocabulary knowledge7. Measuring vocabulary depth8. Vocabulary acquisition and assessments of language level9. Vocabulary acquisition and classroom input10. Vocabulary acquisition and informal language input11. Implications for learning and teaching: theory and practiceBibliography</t>
  </si>
  <si>
    <t>Diana Pulido, University of Texas at Austin published in SSLA issue 33:3:In this volume, Milton meticulously connects research on corpus linguistics, SLA, and testing and advocates for establishing reliable units of measurement of vocabulary size as a cornerstone to furthering understanding of second-language (L2) vocabulary development...Throughout this cutting-edge volume, Milton highlights pedagogical, methodological, and theoretical implications while also cautiously reminding readers of intervening factors in establishing connections between vocabulary frequency with vocabulary knowledge.Visnja Pavicic-Takac, Faculty of Philosophy,  J. J. Strossmayer University in Osijek, Croatia:This book tackles the ever-intriguing, yet often staggeringly underestimated subject of measuring second language vocabulary development. By adeptly coalescing the second language acquisition theory with the state-of-the-art vocabulary research, along with an original evaluation of the position of vocabulary in general language assessment, Milton convincingly demonstrates the weight vocabulary [measurement] carries in foreign language learning and teaching. Written in a wonderfully systematic and appealingly reader-friendly way, this volume is an especially valid contribution to the field, as well as an indisputable resource and guide for all those interested in exploring any aspect of foreign language vocabulary development.Andrew Cohen, Second Language Studies, University of Minnesota, USA:This volume represents a much needed update on issues in assessing vocabulary. It displays the empirical grounding and rigor that only an established scholar like James Milton can provide. A refreshing aspect of the book is that the author questions even the most basic preconceived notions that scholars and teacher practitioners might have about what it means to know a word and to assess this knowledge, and that he reports on the results of his inquiry in an hon</t>
  </si>
  <si>
    <t>MiltonJames: James Milton worked in Nigeria and Libya before coming to Swansea University where he established the Centre for Applied Language Studies and the Department of Applied Linguistics. His research and teaching focuses principally on vocabulary acquisition and measurement in foreign languages. This research is combined with commercial EFL textbook writing. Recent books include Modelling and Assessing Vocabulary Knowledge and Studies in First and Second Language Vocabulary Acquisition.James Milton worked in Nigeria and Libya before coming to Swansea University where he established the Centre for Applied Language Studies and the Department of Applied Linguistics. His research and teaching focuses principally on vocabulary acquisition and measurement in foreign languages. This research is combined with commercial EFL textbook writing. Recent books include Modelling and Assessing Vocabulary Knowledge and Studies in First and Second Language Vocabulary Acquisition.</t>
  </si>
  <si>
    <t>Cognitive Sociolinguistics Revisited</t>
  </si>
  <si>
    <t>Kristiansen, Gitte / Franco, Karlien / De Pascale, Stefano / Rosseel, Laura / Zhang, Weiwei</t>
  </si>
  <si>
    <t>48</t>
  </si>
  <si>
    <t>Cognitive Sociolinguistics draws on the rich theoretical framework of Cognitive Linguistics and focuses on the social factors that underlie the variability of meaning and conceptualization. This books provides an overview of the various ways in which the field has expanded over the last decade. In short academic contributions, it showcases current and emerging advances in various domains and presents novel research ideas and empirical studies.</t>
  </si>
  <si>
    <t>Gitte Kristiansen, Univ. Comp. de Madrid Karlien Franco, Stefano De Pascale, Laura Rosseel and Weiwei Zhang, KU Leuven.</t>
  </si>
  <si>
    <t>Translanguaging as Transformation</t>
  </si>
  <si>
    <t>The Collaborative Construction of New Linguistic Realities</t>
  </si>
  <si>
    <t>Moore, Emilee / Bradley, Jessica / Simpson, James</t>
  </si>
  <si>
    <t>Researching Multilingually</t>
  </si>
  <si>
    <t xml:space="preserve"> LAN009000 LANGUAGE ARTS &amp; DISCIPLINES / Linguistics / General; LAN009050 LANGUAGE ARTS &amp; DISCIPLINES / Linguistics / Sociolinguistics; MAT014000 MATHEMATICS / Group Theory</t>
  </si>
  <si>
    <t>This book examines translanguaging as a resource which can disrupt the privileging of particular voices, and a social practice which enables collaboration within and across groups of people. The chapters critically examine how people work together to catalyse change in diverse global contexts. </t>
  </si>
  <si>
    <t>Ofelia García: Foreword: Co-labor and Re-PerformancesJessica Bradley, Emilee Moore and James Simpson: Translanguaging as Transformation: The Collaborative Construction of New Linguistic Realities                                Part I: Collaborative Relationships            Mike Baynham: Comment on Part I: Collaborative RelationshipsChapter 1. Margaret R. Hawkins: Toward Critical Cosmopolitanism: Transmodal Transnational Engagements of YouthChapter 2. James Simpson: Translanguaging in ESOL: Competing Positions and Collaborative Relationships             Chapter 3. Sari Pöyhönen, Lotta Kokkonen, Mirja Tarnanen and Maija Lappalainen: Belonging, Trust and Relationships: Collaborative Photography with Unaccompanied MinorsChapter 4. Camilo Ballena, Dolors Masats and Virginia Unamuno: The Transformation of Language Practices: Notes from the Wichi Community of Los Lotes (Chaco, Argentina)          Part II: Collaborative Processes Adrian Blackledge: Comment on Part II: Collaborative ProcessesChapter 5. Joëlle Aden and Sandrine Eschenauer: Translanguaging: An Enactive-Performative Approach to Language Education           Chapter 6. Jane Andrews, Richard Fay, Katja Frimberger, Gameli Tordzro and Tawona Sitholé: Theorising Arts-Based Collaborative Research Processes            Chapter Seven. Jessica Bradley and Louise Atkinson: Translanguaging as Bricolage: Meaning Making and Collaborative Ethnography in Community ArtsChapter 8. Emilee Moore and Ginalda Tavares: Telling the Stories of Youth: Co-Producing Knowledge across Social Worlds Part III: Collaborative OutcomesZhu Hua and Li Wei: Comment on Part III: Collaborative OutcomesChapter 9. Lou Harvey: Entangled Trans-ing: Co-Creating a Performance of Language and Intercultural Research Chapter 10.  Kendall A. King and Martha Bigelow: The Hyper-Local Development of Translangua</t>
  </si>
  <si>
    <t>Moore Emilee, Autonomous University of Barcelona, Barcelona, Spain.</t>
  </si>
  <si>
    <t>Handbook of Business Communication</t>
  </si>
  <si>
    <t>Linguistic Approaches</t>
  </si>
  <si>
    <t>Mautner, Gerlinde / Rainer, Franz</t>
  </si>
  <si>
    <t>13</t>
  </si>
  <si>
    <t>In spite of the day-to-day relevance of business communication, it remains underrepresented in standard handbooks and textbooks on applied linguistics. The present volume introduces readers to a wide variety of linguistic studies of business communication, ranging from traditional LSP approaches to contemporary discourse-based work, and from the micro-level of lexical choice to macro-level questions of language policy and culture.</t>
  </si>
  <si>
    <t>Gerlinde Mautner and Franz Rainer, WU Vienna, Vienna, Austria.</t>
  </si>
  <si>
    <t>Handbook of Japanese Phonetics and Phonology</t>
  </si>
  <si>
    <t>Kubozono, Haruo</t>
  </si>
  <si>
    <t>Handbooks of Japanese Language and Linguistics [HJLL]</t>
  </si>
  <si>
    <t xml:space="preserve"> FOR014000 FOREIGN LANGUAGE STUDY / Japanese; LAN009000 LANGUAGE ARTS &amp; DISCIPLINES / Linguistics / General; LAN011000 LANGUAGE ARTS &amp; DISCIPLINES / Linguistics / Phonetics &amp; Phonology; LAN014000 LANGUAGE ARTS &amp; DISCIPLINES / Reference; LAN018000 LANGUAGE ARTS &amp; DISCIPLINES / Speech; LIT008000 LITERARY CRITICISM / Asian / General</t>
  </si>
  <si>
    <t>This volume is the first comprehensive handbook of Japanese phonetics and phonology describing the basic phonetic and phonological structures of modern Japanese with main focus on standard Tokyo Japanese. Its primary goal is to provide a comprehensive overview and descriptive generalizations of major phonetic and phonological phenomena in modern Japanese by reviewing important studies in the fields over the past century. It also presents a summary of interesting questions that remain unsolved in the literature.  The volume consists of eighteen chapters in addition to an introduction to the whole volume. In addition to providing descriptive generalizations of empirical phonetic/phonological facts, this volume also aims to give an overview of major phonological theories including, but not restricted to, traditional generative phonology, lexical phonology, prosodic morphology, intonational phonology, and the more recent Optimality Theory. It also touches on theories of speech perception and production. This book serves as a comprehensive guide to Japanese phonetics and phonology for all interested in linguistics and speech sciences.</t>
  </si>
  <si>
    <t>This volume covers all of the phenomena of Japanese that have so critically informed the development of phonological theory over the last seven decades. Each chapter introduces a topic and reviews state of the art research in a way that will make it an invaluable reference work for both readers with and readers without specialist knowledge of the language.Mary E. Beckman, Professor of Linguistics, Ohio State University Of all nonwestern languages, Japanese has been the most intensively studied from the perspective of universal grammar and has had a major impact on models and theories of phonology and phonetics. The 18 chapters in this volume give a comprehensive account of this influence. Each synthesizes the results achieved, elucidates unresolved issues and matters of debate, and points to questions on the horizon. It is a unique resource for anyone interested in this fascinating language.Michael Kenstowicz, Professor of Linguistics, MIT This volume is a real achievement, covering an impressive range of material in substantial depth and detail. It will be a basic reference for any specialist, but perhaps more importantly I think it will stand for many years as the definitive single resource for any phonologist or phonetician who needs authoritative information on any aspect of the Japanese sound system.D. Robert Ladd, Professor Emeritus, University of Edinburgh</t>
  </si>
  <si>
    <t>Haruo Kubozono, National Institute for Japanese Language and Linguistics, Japan.</t>
  </si>
  <si>
    <t>A Semiotic Landscape. Panorama sémiotique</t>
  </si>
  <si>
    <t>Proceedings of the First Congress of the International Association for Semiotic Studies, Milan June 1974 / Actes du premier congrès de l'association Internationale de Sémiotique, Milan juin 1974</t>
  </si>
  <si>
    <t>Klinkenberg, Jean M. / Chatman, Seymour / Eco, Umberto</t>
  </si>
  <si>
    <t>Approaches to Semiotics [AS]</t>
  </si>
  <si>
    <t>29</t>
  </si>
  <si>
    <t>Semiotics</t>
  </si>
  <si>
    <t>Semiotics, other</t>
  </si>
  <si>
    <t>Identity, Motivation and Autonomy in Language Learning</t>
  </si>
  <si>
    <t>Murray, Garold / Gao, Xuesong (Andy) / Lamb, Terry</t>
  </si>
  <si>
    <t xml:space="preserve"> LAN020000 LANGUAGE ARTS &amp; DISCIPLINES / Study &amp; Teaching; PSY023000 PSYCHOLOGY / Personality</t>
  </si>
  <si>
    <t>In this volume researchers from Asia, Europe, the Middle East, North America, and South America employ a variety of theoretical perspectives and methodological approaches in order to investigate the links between identity, motivation, and autonomy in language learning.</t>
  </si>
  <si>
    <t>Xuesong Gao and Terry Lamb: Exploring Links between Identity, Motivation and AutonomySection I: Emerging Theoretical PerspectivesEma Ushioda: Motivating Learners to Speak as ThemselvesXuesong Gao and Lawrence Jun Zhang: Joining Forces for Synergy: Agency and Metacognition as Interrelated Theoretical Perspectives on Learner AutonomyLiliane Assis Sade: Emerging Selves, Language Learning and Motivation through the Lens of ChaosVera Lúcia Menezes De Oliveira E Paiva: Identity, Motivation, and Autonomy in SLA from the Perspective of Complex Dynamical SystemsSection II: Independent Learning SettingsGarold Murray: Imagination, Metacognition, and the L2 Self in a Self-Access Learning EnvironmentE. Desirée Castillo Zaragoza: Identity, Motivation and Plurilingualism in SACsLinda Murphy: ‘Why am I Doing This?’ Maintaining Motivation in Distance Language LearningHayo Reinders and Noemí Lázaro: Beliefs, Identity and Motivation in Implementing Autonomy: The Teacher’s PerspectiveSection III: Cultures and ContextsAlice Chik and Stephan Breidbach: Identity, Motivation and Autonomy: A Tale of Two CitiesStephen Ryan and Sarah Mercer: Natural Talent, Natural Acquisition and Abroad: Learner Attributions of Agency in Language LearningMartin Lamb: Future Selves, Motivation And Autonomy In Long-Term EFL Learning TrajectoriesDiane Malcolm: “Failing” to Achieve Autonomy in English for Medical PurposesNeil Cowie and Keiko Sakui: Crucial but Neglected: EFL Teachers’ Perspectives on Learner MotivationJing Huang: A Dynamic Account of Autonomy, Agency and Identity in TEFL LearningGarold Murray: Identity, Motivation and Autonomy: Stretching our Boundaries</t>
  </si>
  <si>
    <t>Richard J. Sampson, Gunma University, Japan:The book certainly takes an important step towards its stated aim of synergising findings regarding interactions between identity, motivation, and autonomy, and is recommended to anyone interested in the lived, holistic experiences of language learners and those involved with them.Hanna Kryszewska, University of Gdańsk, Poland:A very informative and serious read.Zoltan Dornyei:There is no doubt that identity, motivation and autonomy are closely related concepts, yet this link has typically been underrepresented in the literature. This rich collection of papers offers to redress this by examining how the language learner’s agency, will and self interact in a wide range of cultures and contexts, and how they jointly shape learner behaviours and classroom practices. A particular strength of the anthology is that it offers a good balance of discussions of the latest theoretical approaches (such as complex dynamic systems theory and sociocultural approaches) and data-based investigations in which we can hear the voices of real learners in real classrooms. Readers will find that the issues are covered in impressive breadth and depth: there is something for everybody in this useful and insightful volume and I am convinced that nobody will leave it ‘empty-handed’. Highly recommended.Diane Larsen-Freeman, Professor of Education, Professor of Linguistics, Research Scientist, English Language Institute, University of Michigan:Through the use of qualitative research methods, the authors explore the complex, contingent, and dynamic nature of motivation, identity, and autonomy-both for language learners and teachers-in many different parts of the world. Importantly, they also look for relationships among the three constructs. This is precisely the integrative approach that should be encouraged as we seek to understand the lived experience of individuals.</t>
  </si>
  <si>
    <t>MurrayGarold: Garold Murray is associate professor in the Language Education Centre, Okayama University, Japan.  His research employs ethnography and narrative inquiry to explore autonomy, metacognition, and community in relation to classroom, out-of-class, and self-access language learning.GaoXuesong: Xuesong (Andy) Gao is an Associate Professor in the Division of English Language Education, Faculty of Education, The University of Hong Kong.LambTerry: Terry Lamb is based in the School of Education, University of Sheffield, England. He has published widely in the fields of learner and teacher autonomy, multilingualism, language policy, and teacher development.Garold Murray is associate professor in the Language Education Centre, Okayama University, Japan. His research employs ethnography and narrative inquiry to explore autonomy, metacognition, and community in relation to classroom, out-of-class, and self-access language learning.Xuesong (Andy) Gao is assistant professor at the Department of English, Hong Kong Institute of Education. His research interests include language learning strategy, learner narratives and teacher development.Terry Lamb is based in the School of Education, University of Sheffield, England. He has published widely in the fields of learner and teacher autonomy, multilingualism, language policy, and teacher development.</t>
  </si>
  <si>
    <t>40/4</t>
  </si>
  <si>
    <t>Scripts of Servitude</t>
  </si>
  <si>
    <t>Language, Labor Migration and Transnational Domestic Work</t>
  </si>
  <si>
    <t>Lorente, Beatriz P.</t>
  </si>
  <si>
    <t xml:space="preserve"> BUS038000 BUSINESS &amp; ECONOMICS / Labor; LAN009000 LANGUAGE ARTS &amp; DISCIPLINES / Linguistics / General; LAN009050 LANGUAGE ARTS &amp; DISCIPLINES / Linguistics / Sociolinguistics; POL033000 POLITICAL SCIENCE / Globalization; SOC007000 SOCIAL SCIENCE / Emigration &amp; Immigration</t>
  </si>
  <si>
    <t>This book examines how language is a central resource in transforming migrant women into transnational domestic workers. Focusing on the migration of women from the Philippines to Singapore, the book unpacks why and how language is embedded in the infrastructure of transnational labor migration that links migrant-sending and migrant-receiving countries. It sheds light on the everyday lives of transnational domestic workers and how they draw on their linguistic repertoires, and in particular on English, as they cross geographical and social spaces. By showing how the transnational mobility of labor is dependent on the selection and performance of particular assemblages of linguistic resources that index migrants as labor and not as people, the book provides a powerful lens with which to examine how migration contributes to relationships of inequality and how such inequalities are produced and challenged on the terrain of language.</t>
  </si>
  <si>
    <t>1. Language and Transnational Domestic Workers2. The Making of 'Workers of the World': Language and the Labor Brokerage State3. Assembling the 'Supermaid': Language and Communication Skills for 'Vulnerable Occupations'4. Marketing Domestic Workers: Maid Agencies in Singapore5. The English-Speaking Other Looks Back6. Translating Selves: The Trajectories of Transnational Filipino Domestic Workers7. ConclusionAppendices References</t>
  </si>
  <si>
    <t>Lorente offers a nuanced portrait of key nodes in the interactional infrastructure which shape transnational labor migration and racialized care work. She deftly shows how states and labor brokers work to shape the way domestic workers from the Philippines understand space, time and language, while the women resourcefully and laughingly craft alternative identities, and better futures. The most brilliant sociolinguistic ethnography I’ve read this year – it sets a new standard for our field.Scripts of Servitude offers a compelling and nuanced analysis of the centrality of language in the manufacturing and exporting of transnational Filipino domestic workers. It is an important contribution to our understanding of the macro and micro politics of inequality. It unequivocally shows that servitude is never voluntary.This is simply one of the most profound and revealing studies in language, globalization and social issues I have ever read. The author and the women with whom she worked become one in this textbook example of contemporary sociolinguistic ethnography, and the issue of what counts as English in the world, and how it counts, has rarely been more delicately illustrated than in this book.</t>
  </si>
  <si>
    <t>LorenteBeatriz P.: Beatriz P. Lorente is a Lecturer in the Department of English at the University of Bern and a Postdoctoral Researcher in the Institute of Multilingualism at the University of Fribourg and the University of Teacher Education Fribourg. Beatriz P. Lorente is a Lecturer in the Department of English at the University of Bern and a Postdoctoral Researcher in the Institute of Multilingualism at the University of Fribourg and the University of Teacher Education Fribourg. </t>
  </si>
  <si>
    <t>Interpersonal Pragmatics</t>
  </si>
  <si>
    <t>Locher, Miriam A. / Graham, Sage L.</t>
  </si>
  <si>
    <t>This handbook focuses on the interpersonal aspects of language in use, exploring key concepts such as face, im/politeness, identity, or gender, as well as mitigation, respect/deference, and humour in a variety of settings. The volume includes theoretical overviews as well as empirical studies from experts in a range of disciplines within linguistics and communication studies and provides a multifaceted perspective on both theoretical and applied approaches to the role of language in relational work.</t>
  </si>
  <si>
    <t>Miriam A. Locher, University of Basel, Switzerland Sage L. Graham, University of Memphis, USA.</t>
  </si>
  <si>
    <t>Assessing Multilingual Children</t>
  </si>
  <si>
    <t>Disentangling Bilingualism from Language Impairment</t>
  </si>
  <si>
    <t>Armon-Lotem, Sharon / de Jong, Jan / Meir, Natalia</t>
  </si>
  <si>
    <t>Communication Disorders Across Languages</t>
  </si>
  <si>
    <t xml:space="preserve"> EDU026000 EDUCATION / Special Education / General; EDU048000 EDUCATION / Inclusive Education; LAN009000 LANGUAGE ARTS &amp; DISCIPLINES / Linguistics / General</t>
  </si>
  <si>
    <t>This book presents a comprehensive set of tools for assessing the linguistic abilities of bilingual children. It aims to disentangle effects of bilingualism from those of Specific Language Impairment (SLI), making use of both models of bilingualism and models of language impairment.</t>
  </si>
  <si>
    <t>Sharon Armon-Lotem and Jan de Jong: IntroductionSyntax and its Interfaces1. Jan de Jong:  Elicitation Task for Subject Verb Agreement2. Esther Ruigendijk: Contrastive Elicitation Task for Testing Case Marking3. Philippe Prévost: Elicited Production of Object Clitics4. Petra Schulz: Comprehension of Exhaustive wh-questions5. Theodoros Marinis and Sharon Armon-Lotem: Sentence RepetitionPhonological and Lexical Processing6. Shula Chiat: Nonword Repetition7. Daniela Gatt, Ciara O’Toole and Ewa Haman: Using Parental Report to Assess Early Lexical Production in Children Exposed to More than one Language8. Ewa Haman, Magdalena Łuniewska and Barbara Pomiechowska: Designing Cross-linguistic Lexical Tasks (CLTs) for Bilingual Preschool ChildrenBeyond Modality9. Natalia Gagarina, Daleen Klop, Sari Kunnari, Koula Tantele, Taina Välimaa, Ingrida Balčiūnienė, Ute Bohnacker and Joel Walters: Assessment of Narrative Abilities in Bilingual Children10. Kristine Jensen de Lopéz and Anne E. Baker: Executive Functions in the Assessment of Bilingual Children with Language ImpairmentFrom Theory to Practice11. Laurice Tuller: Clinical Use of Parental Questionnaires in Multilingual Contexts12. Elin Thordardottir: Proposed Diagnostic Procedures for Use in Bilingual and Cross-Linguistic Contexts</t>
  </si>
  <si>
    <t>Barbara Zurer Pearson, University of Massachusetts Amherst, USA:Armon-Lotem, de Jong, Meir and their 100+ collaborators dreamed the impossible and then accomplished their dream. Now, they’re taking the crucial step to share it freely with clinicians, teachers, parents and policy-makers concerned with understanding language impairment in the context of bilingualism. Through this book and the many articles referenced in it, we can find thoughtful advice about general principles for diagnosing two languages in one child and also practical strategies for examining the dozens of languages and hundreds of language pairs encompassed by this ground-breaking project.Johanne Paradis, University of Alberta, Canada:This landmark publication brings together various approaches to the diagnosis of language disorders in bilinguals across numerous language pairs and sociolinguistic contexts.   Such comprehensive coverage is unparalleled in any previous volume on this topic.  An important feature of this book is that it includes in-depth rationales for task development and extensive details about the tasks. This makes it an invaluable resource to both clinicians and researchers in the field of language development and disorders.</t>
  </si>
  <si>
    <t>Armon-LotemSharon: Sharon Armon-Lotem is Associate Professor in the Department of English Literature and Linguistics and a member of The Gonda Multidisciplinary Brain Research Center at Bar Ilan University, Israel.de JongJan: Jan de Jong is Assistant Professor at the University of Amsterdam, the Netherlands. He is a member of the Amsterdam Center for Language and Communication.MeirNatalia: Natalia Meir is currently working on her PhD in the Department of English Literature and Linguistics at Bar-Ilan University, Israel.Sharon Armon-Lotem is Associate Professor in the Department of English Literature and Linguistics and a member of The Gonda Multidisciplinary Brain Research Center at Bar Ilan University, Israel.Jan de Jong is Assistant Professor at the University of Amsterdam, the Netherlands. He is a member of the Amsterdam Center for Language and Communication.Natalia Meir is currently working on her PhD in the Department of English Literature and Linguistics at Bar-Ilan University, Israel. </t>
  </si>
  <si>
    <t>Interlanguage Pragmatics</t>
  </si>
  <si>
    <t>Requests, Complaints, and Apologies</t>
  </si>
  <si>
    <t>Trosborg, Anna</t>
  </si>
  <si>
    <t>Studies in Anthropological Linguistics</t>
  </si>
  <si>
    <t>Semantics - Theories</t>
  </si>
  <si>
    <t>Maienborn, Claudia / Heusinger, Klaus / Portner, Paul</t>
  </si>
  <si>
    <t>150</t>
  </si>
  <si>
    <t xml:space="preserve"> LAN016000 LANGUAGE ARTS &amp; DISCIPLINES / Linguistics / Semantics</t>
  </si>
  <si>
    <t>Now in paperback for the first time since its original publication, the material gathered here is perfect for anyone who needs a detailed and accessible introduction to the key semantic theories. The book covers theories of lexical semantics, cognitively oriented approaches to semantics, compositional theories of sentence semantics, and discourse semantics.</t>
  </si>
  <si>
    <t xml:space="preserve"> It’s great news that this outstanding Handbook of Semantics is appearing in paperback, now accessible to individuals as well as to libraries. The Handbook is a masterful achievement, both broad and deep -- it has almost every topic you might want to learn about, in articles generally written by the people you would most want to learn from. A lasting reference work of the highest quality.    (Barbara H Partee, University of Massachusetts, Amherst)</t>
  </si>
  <si>
    <t>Claudia Maienborn, Tübingen, Germany Klaus von Heusinger, Köln, Germany, Paul Portner, Washington D.C., USA.</t>
  </si>
  <si>
    <t>Historical Pragmatics</t>
  </si>
  <si>
    <t>Jucker, Andreas H. / Taavitsainen, Irma</t>
  </si>
  <si>
    <t>The Handbook of Historical Pragmatics provides an authoritative and accessible overview of this versatile new field in pragmatics devoted to a diachronic study of language use and human interaction in context. It covers all areas of historical pragmatics from grammaticalization theory to pragmatic entities, such as discourse markers, speech acts and politeness to individual discourse domains from scientific writing to literary discourse. Each contribution, written by a leading specialist, gives a succinct, representative and up-to-date overview of research questions, theories, methods and recent developments in the field.</t>
  </si>
  <si>
    <t>Andreas H. Jucker, University of Zurich, SwitzerlandIrma Taavitsainen, University of Helsinki, Finland.</t>
  </si>
  <si>
    <t>Reflections on Translation</t>
  </si>
  <si>
    <t>Bassnett, Susan</t>
  </si>
  <si>
    <t xml:space="preserve"> LAN005000 LANGUAGE ARTS &amp; DISCIPLINES / Writing / General; LAN023000 LANGUAGE ARTS &amp; DISCIPLINES / Translating &amp; Interpreting</t>
  </si>
  <si>
    <t>This collection of essays brings together a decade of writings on translation by leading international translation studies expert, Susan Bassnett. The essays cover a range of topics and will be useful to anyone with an interest in how different cultures communicate. Bassnett draws upon her personal experience to explore issues such as why the same things cannot be expressed in all languages, why translators in war zones risk their lives for their work, whether humour can travel across cultures, why translated menus are often so bad and whether poetry does indeed get lost in translation.</t>
  </si>
  <si>
    <t>Introduction1. Language and Identity2. Original Sin3. Theory and Practice: the old dilemma4. Dangerous Translations5. How modern should translations be?6. Status Anxiety7. Under the Influence8. Reference Point9. Translation or Adaptation10. Translating Style11. Telling Tales12. Pride and Prejudices13. Turning the page14. Poetry in motion15. When translation goes horribly wrong16. Living Languages17. All in the mind18. More than words19. Just what did you call me?20. Lost in translation21. Good rhyme and reason22. Women’s Work23. Plays for today24. Between the lines25. Playing on words26. Pleasures of rereading27. On the case28. Gained in translation29. Layers of meaning30. The value of comparing translations31. Where the fun comes in32. Translators making the news33 What exactly did Saddam say?34. Native strengths35. What’s in a name?36. Food for thought37. Family matters38. Rethinking theory and practice39. The power of poetry</t>
  </si>
  <si>
    <t>This collection offers a fascinating and timely insight into the subject of one woman who is 'engaged in translation'…At times scholarly, at times resolutely practical, this book represents the unique ability of the translatior 'to shift perspective, to look simultaneously from within and from without, to question oneself and one's own culture as much as one questions the other'.In this highly readable, stimulating and challenging collection of essays Susan Bassnett shows the incisive intelligence, humane engagement and breadth of knowledge that have been a constant in her writings over the years. The book is a must read for anyone who cares about the present and future of translation on our planet.Susan Bassnett has done as much as anyone to help establish Translation as a rewarding subject of academic study. Now, in the thirty-nine wide-ranging chapters of this new book, she offers meditations on the subject that are as acute as they are lucid, and as lively as they are wise.Theoretically savvy and intellectually stimulating, this collection of essays, written in highly readable prose by Susan Bassnett over a period of thirty years, offers something for everyone. Professor Bassnett writes about culture, history, religion and translation, and especially about the complex, multilayered relations amongst them, in a thoughtful, deeply humane manner.Sherry Simon, Concordia University, Canada:Written for a general reader with an interest in language, the essays also nourish the scholarly mind.  Those familiar with translation will be stimulated by the fresh approaches to well-known questions from a personable guide.  To identify the subjects and themes of the essays is to capture only part of their richness.  The wealth of reflection lies in the examples that emerge, effortlessly it would seem, from Bassnett’s experience and learning.  It is her ability to engage with the casual and the serendipitous, to draw together m</t>
  </si>
  <si>
    <t>BassnettSusan: Susan Bassnett is a leading international expert in translation studies, and author of best-selling books in the field that have been translated into some 20 languages. A bilingual who has practical experience of translation and interpreting. Bassnettâs accessible, jargon-free writing has made her work popular with students around the world. The forthright essays collected in this volume reflect ten years of writing regularly for professional translators and general readers.Susan Bassnett is a leading international expert in translation studies, and author of best-selling books in the field that have been translated into some 20 languages. A bilingual who has practical experience of translation and interpreting. Bassnettâ??s accessible, jargon-free writing has made her work popular with students around the world. The forthright essays collected in this volume reflect ten years of writing regularly for professional translators and general readers.</t>
  </si>
  <si>
    <t>Manual of Language Acquisition</t>
  </si>
  <si>
    <t>Fäcke, Christiane</t>
  </si>
  <si>
    <t>This manual contains overviews on language acquisition and distinguishes between first- and second-language acquisition. It also deals with Romance languages as foreign languages in the world and with language acquisition in some countries of the Romance-speaking world. This reference work will be helpful for researchers, students, and teachers interested in language acquisition in general and in Romance languages in particular.</t>
  </si>
  <si>
    <t xml:space="preserve"> Das Handbuch kann zusammenfassend als uneingeschränkt gelungener Überblick zur Spracherwerbsforschung mit besonderem Fokus auf der Romania bezeichnet werden. Judith Visser in: Romanische Forschungen 129 (2017) „Das Handbuch bietet &amp;#8211 wie eingangs dargestellt &amp;#8211 zum einen einer breiten Leserschaft einen Überblick über Spracherwerb im Allgemeinen, in der Romania bzw. hinsichtlich der romanischen Sprachen und ihren Varietäten, zum anderen eine zielgerichtete, themenspezifische Lektüre, die für individuelle Interessen gewinnbringend und empfehlenswert ist. Sylvia Thiele in: Zeitschrift für Romanische Sprachen und ihre Didaktik 1/2016</t>
  </si>
  <si>
    <t>Christiane Fäcke, University of Augsburg, Germany.</t>
  </si>
  <si>
    <t>Social Justice through Multilingual Education</t>
  </si>
  <si>
    <t>Skutnabb-Kangas, Tove / Phillipson, Robert / Mohanty, Ajit K. / Panda, Minati</t>
  </si>
  <si>
    <t>Linguistic Diversity and Language Rights</t>
  </si>
  <si>
    <t xml:space="preserve"> EDU020000 EDUCATION / Multicultural Education; EDU034000 EDUCATION / Educational Policy &amp; Reform / General; LAN009000 LANGUAGE ARTS &amp; DISCIPLINES / Linguistics / General; SOC008000 SOCIAL SCIENCE / Ethnic Studies / General; SOC020000 SOCIAL SCIENCE / Minority Studies</t>
  </si>
  <si>
    <t>The principles for enabling children to become fully proficient multilinguals through schooling are well known. Even so, most indigenous/tribal, minority and marginalised children are not provided with appropriate mother-tongue-based multilingual education (MLE) that would enable them to succeed in school and society. In this book experts from around the world ask why this is, and show how it can be done. The book discusses general principles and challenges in depth and presents case studies from Canada and the USA, northern Europe, Peru, Africa, India, Nepal and elsewhere in Asia. Analysis by leading scholars in the field shows the importance of building on local experience. Sharing local solutions globally can lead to better theory, and to action for more social justice and equality through education.</t>
  </si>
  <si>
    <t>PART 1: INTRODUCTION Foreword by the editors1. Multilingual education – A Bridge Too Far? - Ajit MohantyPART 2: MULTILINGUAL EDUCATION: APPROACHES AND CONSTRAINTS2. Fundamental psychological and sociological principles underlying educational success for linguistic minority students - Jim Cummins3. MLE for global justice: Issues, approaches, opportunities - Tove Skutnabb-Kangas4. Designing effective schooling in multilingual contexts: The strengths and limitations of bilingual ‘models’ - Carol BensonPART 3: GLOBAL AND LOCAL TENSIONS AND PROMISES IN MLE5. The tension between linguistic diversity and dominant English - Robert Phillipson6. Literacy and bi/multilingual education in Africa: recovering collective memory and knowledge - Kathleen Heugh7. Empowering Indigenous languages — What can be learned from Native American experiences? - Teresa McCarty8. Education, multilingualism and translanguaging in the 21st century - Ofelia Garcia9. Privileging Indigenous Knowledges: Empowering MLE in Nepal - David Hough, Ram Bahadur Thapa Magar, Amrit Yonjan-Tamang and Iina Nurmela10. The caste system approach to multilingualism in Canada: Linguistic and cultural minority children in French immersion - Shelley K. TaylorPART 4: MLE IN THEORY AND PRACTICE – DIVERSITY IN INDIGENOUS /TRIBAL EXPERIENCE11. The contribution of postcolonial theory to intercultural bilingual education in Perú: an Indigenous teacher training programme - Susanne Jacobsen Perez12. Reversing language shift through a Native language immersion teacher training program in Canada - Andrea Bear Nicholas13. The ethnic revival, language and education of the Sámi, an Indigenous people, in three Nordic countries (Finland, Norway and Sweden) - Ulla Aikio-Puoskari14. Hundreds of home languages in the country and many in most classrooms - coping with diversity in prima</t>
  </si>
  <si>
    <t>The hopeful and, at times, confrontational themes in the book provide scholars and researchers with much to think about as they develop future projects. the compilation offers readers critical but optimistic impressions of the usefulness of MLE and impels practitioners to develop these impressions within their own local contexts.Timothy Reagan, Central Connecticut State University in Language Problems and Language Planning 35:3 (2011) 276-278:Social Justice through Multilingual Education is a gold mine for educators concerned with issues of social justice more broadly conceived. It clearly and articulately offers the case for why (and, in fact, how) matters of language, bilingualism, multilingualism, and both language oppression and language empowerment must be addressed if our goal is truly social justice for children in schools. It is an extremely important and valuable contribution to the literature, and we owe a debt of gratitude to the editors and authors for their hard work in making it available.Each chapter is a superb contribution to MLE and social justice. This book will become a classic. It is a must-read for language educators and researchers everywhere, who see that the path to social justice is paved in multiple languages.As far as multilingual education is concerned and with regard to a synthesis of multilingual education worldwide, the present volume is a most welcome contribution to the topic. The various articles offer a wide range of thorough investigations on this important matter.This book, edited and co-authored by some of the leading thinkers and doers in the MLE (Multilingual Education) enterprise, maps the different paths MLE has taken in extremely diverse local contexts on every continent. The book also promotes the cause of indigenous peoples’ social, economic and political rights - a struggle that needs far more public attention and support than it has received.Fernand de Varennes</t>
  </si>
  <si>
    <t>Skutnabb-KangasTove: Tove Skutnabb-Kangas (Emerita) has been actively involved with struggles for language rights for five decades. Her research interests include linguistic human rights, linguistic genocide, linguicism (linguistically argued racism), mother-tongue-based multilingual education and the relationship between linguistic and cultural diversity and biodiversity.PhillipsonRobert: Robert Phillipson is an Emeritus Professor at Copenhagen Business School, Denmark and was awarded the UNESCO Linguapax Prize in 2010. He has published extensively on language learning, linguistic imperialism, linguistic human rights, multilingual education and language policy.MohantyAjit K.: Ajit Mohanty (psycholinguistics, multilingualism and multilingual education focusing on education, poverty and disadvantage among linguistic minorities) and Minati Panda (mathematical discourse and learning, cognition, culture, curricular and pedagogic issues and social exclusion) are both professors at the Jawaharlal Nehru University, New Delhi, India.Robert Phillipson (linguistic imperialism, English as a '??world'?? language, language policy) is emeritus professor, Copenhagen Business School, Denmark. Tove Skutnabb-Kangas (Emerita) has been actively involved with struggles for language rights for five decades. Her research interests include linguistic human rights, linguistic genocide, linguicism (linguistically argued racism), mother-tongue-based multilingual education and the relationship between linguistic and cultural diversity and biodiversity. Ajit Mohanty (psycholinguistics, multilingualism and multilingual education focusing on education, poverty and disadvantage among linguistic minorities) and Minati Panda (mathematical discourse and learning, cognition, culture, curricular and pedagogic issues and social exclusion) are both professors at the Jawaharlal Nehru University, New Delhi, India.</t>
  </si>
  <si>
    <t>Volume 1</t>
  </si>
  <si>
    <t>This volume provides an up-to-date survey of the field of corpus linguistics, a field whose methodology has revolutionized much of the empirical work done in most fields of linguistic study over the past decade. Corpus linguistics investigates human language by starting out from large collections of texts - spoken, written, or recorded. These language corpora, which are now regularly available in electronic form, are the basis for quantitative and qualitative research on almost any question of linguistic interest. Many techniques that are in use in corpus linguistics today are rooted in the tradition of the late 18th and 19th century, when linguistics began to make use of mathematical and empirical methods. Modern corpus linguistics has used and developed these methods in close connection with computer science and computational linguistics. The handbook sketches the history of corpus linguistics, shows its potential, discusses its problems, and describes various methods of collecting, annotating, and searching corpora as well as processing corpus data. It also reports case studies that illustrate the wide range of linguistic research questions addressed in corpus linguistics. The over 60 articles included in the handbook are divided into five sections:(1) the origins and history of corpus linguistics and surveys of its relationship to central fields of linguistics (2) corpus compilation (3) corpus types (4) preprocessing of corpora (5) the use and exploitation of corpora.  The final section gives an overview of the results of corpus studies obtained in phonetics, phonology, morphology, syntax, semantics, sociolinguistics, historical linguistics, stylometry, dialectology, and discourse analysis. It also reports on recent advances made in human and machine translation, contrastive studies, computer-assisted language learni</t>
  </si>
  <si>
    <t>Anke Lüdeling, HumboldtUniversität zuBerlin, Germany Merja Kytö, Uppsala Universitet, Sweden.</t>
  </si>
  <si>
    <t>Decolonising Multilingualism</t>
  </si>
  <si>
    <t>Struggles to Decreate</t>
  </si>
  <si>
    <t>Phipps, Alison</t>
  </si>
  <si>
    <t>Writing without Borders</t>
  </si>
  <si>
    <t xml:space="preserve"> LAN009000 LANGUAGE ARTS &amp; DISCIPLINES / Linguistics / General; POL035010 POLITICAL SCIENCE / Human Rights; POL045000 POLITICAL SCIENCE / Colonialism &amp; Post-Colonialism; SOC007000 SOCIAL SCIENCE / Emigration &amp; Immigration; SOC008000 SOCIAL SCIENCE / Ethnic Studies / General; SOC020000 SOCIAL SCIENCE / Minority Studies</t>
  </si>
  <si>
    <t>What if my own multilingualism is simply that of one who is fluent in way too many colonial languages?If we are going to do this, if we are going to decolonise multilingualism, let’s do it as an attempt at a way of doing it. If we are going to do this, let’s cite with an eye to decolonising. If we are going to do this then let’s improvise and devise. This is how we might learn the arts of decolonising.If we are going to do this then we need different companions.If we are going to do this we will need artists and poetic activists.If we are going to do this, let’s do it in a way which is as local as it is global which affirms the granulations of the way peoples name their worlds.Finally, if we are going to do this, let’s do it multilingually.</t>
  </si>
  <si>
    <t>Part 1: Decolonising the Multilingual BodyChapter 1. Deep Pain is Language DestroyingChapter 2. More than One VoicePart II: Decolonising the Multilingual HeartChapter 3. Hospitality – Well ComeChapter 4. Attending to the GistChapter 5. WaitingChapter 6. Waiting BridesChapter 7. Waiting BodiesChapter 8. ScreensChapter 9. Parting GiftsChapter 10. Muted and HyphenatedPart III: Decolonising the Multilingual MindChapter 11. ‘Chitsva chiri mutsoka - Gifts are in the Feet’Chapter 12. MihiChapter 13. Te Reo -The Māori LanguageChapter 14. Conclusions</t>
  </si>
  <si>
    <t>This is a very timely contribution by Alison Phipps. We live in unprecedented times of divisions. Walls and barriers are raised to keep people and nations apart. People who have so much in common including shared languages. In this book, Alison reminds us of the connecting power of languages and multilingualism. She talks about the languages and traditions left behind by those forced to flee their homes and the rich heritage of languages they can bring to their adopted homes.Freire says the role of the colonised is to decolonise the coloniser – Alison Phipps shares her personal journey of such experiences that not only decolonise her but also reveal the hurts and pains of the colonised communities and the gentle wisdom of the lands that offer unconditional healing. These could be stories about courage and vulnerability, but for me I see them as doing what needs to be done: to whakatika (rectify wrongs), with aroha (unconditional love), and discover truth is held in what truly matters – whakapono (faith).Decolonising Multilingualism is a beautifully written, deeply personal and intimate account of what it means to decentre and give up power. None of us can step outside our histories, our skin colour, the structural inequalities that position us in ways that are both privileged and uncomfortable. But by engaging with, and reflecting upon, how these contexts and power relations influence our work with others, this little book is both liberating and challenges us to do better.A powerful call to decolonise knowledge and resist structures of violence through critical, poetic activism, by unlearning, dialoguing, and embodying the pain and potentialities of de-creation across and between languages, times and spaces.</t>
  </si>
  <si>
    <t>PhippsAlison: Alison Phipps is UNESCO Chair in Refugee Integration through Languages and the Arts, and Professor of Languages and Intercultural Studies at the University of Glasgow, UK. She writes and publishes widely in both academic publications and the media, and is a respected activist and campaigner for humane treatment for those seeking refuge.Alison Phipps is UNESCO Chair in Refugee Integration through Languages and the Arts, and Professor of Languages and Intercultural Studies at the University of Glasgow, UK. She writes and publishes widely in both academic publications and the media, and is a respected activist and campaigner for humane treatment for those seeking refuge.</t>
  </si>
  <si>
    <t>Manual of Romance Phonetics and Phonology</t>
  </si>
  <si>
    <t>Gabriel, Christoph / Gess, Randall / Meisenburg, Trudel</t>
  </si>
  <si>
    <t>This handbook is structured in two parts: it provides, on the one hand, a comprehensive (synchronic) overview of the phonetics and phonology (including prosody) of a breadth of Romance languages and focuses, on the other hand, on central topics of research in Romance segmental and suprasegmental phonology, including comparative and diachronic perspectives. Phonetics and phonology have always been a core discipline in Romance linguistics: the wide synchronic variety of languages and dialects derived from spoken Latin is extensively explored in numerous corpus and atlas projects, and for quite a few of these varieties there is also more or less ample documentation of at least some of their diachronic stages. This rich empirical database offers excellent testing grounds for different theoretical approaches and allows for substantial insights into phonological structuring as well as into (incipient, ongoing, or concluded) processes of phonological change. The volume can be read both as a state-of-the-art report of research in the field and as a manual of Romance languages with special emphasis on the key topics of phonetics and phonology.</t>
  </si>
  <si>
    <t>Christoph Gabriel, Mainz Univ., Germany Randall Gess, Carleton Univ., Canada Trudel Meisenburg, Osnabrück Univ., Germany.</t>
  </si>
  <si>
    <t>Statistics for Linguistics with R</t>
  </si>
  <si>
    <t>A Practical Introduction</t>
  </si>
  <si>
    <t>Gries, Stefan Th.</t>
  </si>
  <si>
    <t>521</t>
  </si>
  <si>
    <t>This is the third, newly revised and extended edition of this successful book (that has already been translated into three languages). Like the previous editions, it is entirely based on the programming language and environment R and is still thoroughly hands-on (with thousands of lines of heavily annotated code for all computations and plots). However, this edition has been updated based on many workshops/bootcamps taught by the author all over the world for the past few years: This edition has been didactically streamlined with regard to its exposition, it adds two new chapters – one on mixed-effects modeling, one on classification and regression trees as well as random forests – plus it features new discussion of curvature, orthogonal and other contrasts, interactions, collinearity, the effects and emmeans packages, autocorrelation/runs, some more bits on programming, writing statistical functions, and simulations, and many practical tips based on 10 years of teaching with these materials.</t>
  </si>
  <si>
    <t>Stefan Th. Gries, University of California, Santa Barbara, CA, USA &amp;amp Justus Liebig University Giessen, Germany.</t>
  </si>
  <si>
    <t>Syntactic Structures</t>
  </si>
  <si>
    <t>Chomsky, Noam</t>
  </si>
  <si>
    <t>Janua Linguarum. Series Minor</t>
  </si>
  <si>
    <t>Frontmatter -- Preface -- Table of Contents -- 1. Introduction -- 2. The Independence of Grammar -- 3. An Elementary Linguistic Theory -- 4. Phrase Structure -- 5. Limitations of Phrase Structure Description -- 6. On the Goals of Linguistic Theory -- 7. Some Transformations in English -- 8. The Explanatory Power of Linguistic Theory -- 9. Syntax and Semantics -- 10. Summary -- 11. Appendix I: Notations and Terminology -- 12. Appendix II: Examples of English Phrase Structure and Transformational Rules -- Bibliography</t>
  </si>
  <si>
    <t>Frontmatter -- Table of Contents -- 1. Introduction -- 2. The Independence of Grammar -- 3. An elementary Linguistic Theory -- 4. Phrase Structure -- 5. Limitations of Phrase Structure Description -- 6. On the Goals of Linguistic Theory -- 7. Some Transformations in English -- 8. The explanatory Power of Linguistic Theory -- 9. Syntax and Semantics -- 10. Summary -- 11. Appendix I. Notations and Terminology -- 12. Appendix II. Examples of English Phrase Structure and transformational Rules -- Backmatter</t>
  </si>
  <si>
    <t xml:space="preserve"> Chomsky's book on syntactic structures is one of the first serious attempts on the part of a linguist to construct within the tradition of scientific theory-construction a comprehensive theory of language which may be understood in the same sense that a chemical, biological theory is ordinarily understood by experts in those fields. It is not a mere reorganization of the data into a new kind of library catalog, nor another speculative philosophy about the nature of Man and Language, but rather a rigorous explication of our intuitions about our language in terms of an overt axiom system, the theorems derivable from it, explicit results which may be compared with new data and other intuitions, all based plainly on an overt theory of the internal structure of languages and it may well provide an opportunity for the application of explicit measures of simplicity to decide preference of one form over another form of grammar. Robert B. Lees in : 'Language' I had already decided I wanted to be a linguist when I discovered this book. But it is unlikely that I would have stayed in the field without it. It has been the single most inspiring book on linguistics in my whole career.  HenkvanRiemsdijk</t>
  </si>
  <si>
    <t>Noam Chomsky is Professor at the Massachusetts Institute of Technology, USA.David W. Lightfoot is Professor at Georgetown University, Washington DC, USA.</t>
  </si>
  <si>
    <t>Pragmatics of Fiction</t>
  </si>
  <si>
    <t>Locher, Miriam A. / Jucker, Andreas H.</t>
  </si>
  <si>
    <t>This volume provides state-of-the-art accounts of a broad range of pragmatic research on fictional language, covering not only written genres, but also drama and telecinematic discourse. It is concerned with the ways in which communication is depicted or enacted in fiction and with the larger communicative context of the texts. Topics range from the participation framework, genre and style to oral features, (im)politeness and invented languages.</t>
  </si>
  <si>
    <t>Andreas H. Jucker, Zürich, Schweiz Miriam A. Locher, Basel, Schweiz.</t>
  </si>
  <si>
    <t>13/1</t>
  </si>
  <si>
    <t xml:space="preserve"> Es ist an der Zeit, insbesondere Roland Posner, der, wie Insider wissen, den Löwenanteil der editorischen Arbeit trug, den Dank der semiotic community und aller darüber hinaus an der Materie Interessierten auszusprechen - für eine Leistung, die wohl den Ausdruck 'Jahrhundertwerk' verdient. Erhard Albrecht in: European Journal for Semiotic Studies 1/2004  Der Bd. bietet einen vorzüglichen, geradezu enzyklopädischen Überblick über die einzelwissenschaftlichen Ausprägungen der Semiotik. Christian Begemannin: Germanistik 3-4/2005</t>
  </si>
  <si>
    <t>Speaking Spanish in the US</t>
  </si>
  <si>
    <t>The Sociopolitics of Language</t>
  </si>
  <si>
    <t>Leeman, Jennifer / Fuller, Janet M.</t>
  </si>
  <si>
    <t>This book introduces readers to basic concepts of sociolinguistics with a focus on Spanish in the US. The coverage goes beyond linguistics to examine the history and politics of Spanish in the US, the relationship of language to Latinx identities, and how language ideologies and policies reflect and shape societal views of Spanish and its speakers. Accessible to those with no linguistic background, this book provides students with a foundation in the study of language and society, and the opportunity to relate theoretical concepts to Spanish in the US in a range of contexts, including everyday speech, contemporary culture, media, education and policy. The book is a substantially revised and expanded 2nd edition of Spanish Speakers in the USA, including new chapters on the history of Spanish in the US, the demographics of Spanish in the US, and language policy and expanded chapters on language ideologies, race, identity, media, and education.</t>
  </si>
  <si>
    <t>Fuller Janet M., University of Groningen, The Netherlands.</t>
  </si>
  <si>
    <t>Language Mapping</t>
  </si>
  <si>
    <t>Part I. Part II: Maps</t>
  </si>
  <si>
    <t>Lameli, Alfred / Kehrein, Roland / Rabanus, Stefan</t>
  </si>
  <si>
    <t>30/2</t>
  </si>
  <si>
    <t>The Handbook of Language Mapping aims to explore the core methodological and theoretical approaches of linguistic cartography. With its accessible texts and wealth of full-color images, the handbook not only represents a comprehensive manual serving the interests of a variety of readers, it also fills a gap in the ongoing linguistic discourse.</t>
  </si>
  <si>
    <t>Alfred Lameli andRoland Kehrein, Philipps-Universität Marburg, Germany Stefan Rabanus,Università degli Studi di Verona, Italy.</t>
  </si>
  <si>
    <t>Literature and Society</t>
  </si>
  <si>
    <t>An Advanced Reader of Modern Chinese - Revised Edition</t>
  </si>
  <si>
    <t>Chou, Chih-p'ing / Wang, Ying / Wang, Xuedong</t>
  </si>
  <si>
    <t>The Princeton Language Program: Modern Chinese</t>
  </si>
  <si>
    <t>38</t>
  </si>
  <si>
    <t xml:space="preserve"> FOR003000 FOREIGN LANGUAGE STUDY / Chinese; LCO004010 LITERARY COLLECTIONS / Asian / Chinese; LCO010000 LITERARY COLLECTIONS / Essays</t>
  </si>
  <si>
    <t>Since its first publication in 1999, Literature and Society has been widely used in Chinese-language classes at major universities and language institutions. In this completely revised edition, designed for upper-level students, this classic textbook continues to explore a variety of contemporary Chinese social issues through the study of Chinese literary works and essays.This new edition condenses and consolidates the original two-volume set into one convenient volume. The first section,  Literature,  includes essays, short stories, and a play, and features a range of writers: Lu Xun, Lin Yutang, Liang Shiqiu, Wang Li, Xie Bingying, and Wang Meng. The second section, “Society,” includes essays by Fei Xiaotong, Ma Yinchu, Wu Han, Liang Sicheng, and Chen Hengzhe. The selections delve into such subjects as population issues, ethics, marriage, the lives of intellectuals, and challenges faced by minorities in China. Each selection begins with a brief introduction about the author and concludes with discussion questions. The simplified character text and corresponding vocabulary words face each other on adjacent pages, and the traditional character text follows at the end of each lesson.Literature and Society remains an innovative way for students to sharpen their Chinese language abilities while learning more about important areas of Chinese culture.Completely revised editionOriginal two-volume set now consolidated into one convenient volumeSelections of literary works and essays explore contemporary Chinese social issuesEach selection begins with an introduction to the author and concludes with discussion questionsSimplified character text and corresponding vocabulary sit on facing pagesTraditional character text appears at the end of each lesson</t>
  </si>
  <si>
    <t>Praise for the previous edition:  Another wonderful addition to advanced modern Chinese teaching materials . . . . Literature and Society offers American students a good introduction to a variety of genres…. They are interesting, challenging, and easy to discuss. It makes a wonderful textbook for an advanced Chinese language course. —Baozhang He, Director, Chinese Language Program, EALC Harvard UniversityPraise for the previous edition:  The subject matter of the lessons is not only fascinating (the selections with humor and sarcasm will really appeal to American students!), but it is up to date--no other reader on the market offers the sociological perspective on China that one finds in this text. ---James M. Hargett, State University of New York, Albany,</t>
  </si>
  <si>
    <t>Chih-p'ing Chou is professor of East Asian Studies at Princeton University and director of the university's Chinese language and Princeton in Beijing programs. Ying Wang is professor of Asian Studies at Mount Holyoke College. Xuedong Wang is a former preceptor in Chinese in the Department of East Asian Languages and Civilizations at Harvard University.</t>
  </si>
  <si>
    <t>Multidisciplinary Perspectives on Multilingualism</t>
  </si>
  <si>
    <t>The Fundamentals</t>
  </si>
  <si>
    <t>Montanari, Simona / Quay, Suzanne</t>
  </si>
  <si>
    <t>Language Contact and Bilingualism [LCB]</t>
  </si>
  <si>
    <t>19</t>
  </si>
  <si>
    <t>Bilingualism and Multilingualism</t>
  </si>
  <si>
    <t>This book reviews current knowledge about multilingualism, including the individual and societal circumstances that contribute to it, the cognitive and neural mechanisms that make it possible, and the dynamics involved in the acquisition, use and loss of multiple languages. The volume highlights the common themes and stimulating insights that emerge when multilingualism is viewed from different but related areas of investigation.</t>
  </si>
  <si>
    <t>Simona Montanari, California State University, Los Angeles, USA Suzanne Quay, International Christian University, Japan</t>
  </si>
  <si>
    <t>The Languages and Linguistics of Australia</t>
  </si>
  <si>
    <t>Koch, Harold / Nordlinger, Rachel</t>
  </si>
  <si>
    <t>The Languages and Linguistics of Australia: A Comprehensive Guide is part of the multi-volume reference work on the languages and linguistics of the continents of the world. The volume provides a thorough overview of Australian languages, including their linguistic structures, their genetic relationships, and issues of language maintenance and revitalisation. Australian English, Aboriginal English and other contact varieties are also discussed.</t>
  </si>
  <si>
    <t>Harold Koch, Australian National University, Australia Rachel Nordlinger, University of Melbourne, Australia.</t>
  </si>
  <si>
    <t>The Sociolinguistic Economy of Berlin</t>
  </si>
  <si>
    <t>Cosmopolitan Perspectives on Language, Diversity and Social Space</t>
  </si>
  <si>
    <t>Heyd, Theresa / von Mengden, Ferdinand / Schneider, Britta</t>
  </si>
  <si>
    <t>This volume explores the linguistic diversity and language variation in Berlin. The analytical focus is on the emergence of linguistic, cultural, political and spatial discourses and communities, or discursive and institutional responses to these. The volume provides new insights into language in its local but transnationally conditioned socio-economic embeddedness.</t>
  </si>
  <si>
    <t>T. Heyd, Universität Greifswald F. von Mengden, Freie Universität Berlin B. Schneider, Europa Universität Viadrina, Frankfurt/O.</t>
  </si>
  <si>
    <t>Beyond Age Effects in Instructional L2 Learning</t>
  </si>
  <si>
    <t>Revisiting the Age Factor</t>
  </si>
  <si>
    <t>Pfenninger, Simone E. / Singleton, David</t>
  </si>
  <si>
    <t>This book constitutes a holistic study of how and why late starters surpass early starters in comparable instructional settings. Combining advanced quantitative methods with individual-level qualitative data, it examines the role of age of onset in the context of the Swiss multilingual educational system and focuses on performance at the beginning and end of secondary school, thereby offering a long-term view of the teenage experience of foreign language learning. The study scrutinised factors that seem to prevent young starters from profiting from their extended learning period and investigated the mechanisms that enable late beginners to catch up with early beginners relatively quickly. Taking account of contextual factors, individual socio-affective factors and instructional factors within a single longitudinal study, the book makes a convincing case that age of onset is not only of minimal relevance for many aspects of instructed language acquisition, but that in this context, for a number of reasons, a later onset can be beneficial.</t>
  </si>
  <si>
    <t>AcknowledgmentsChapter 1: Mapping the TerrainChapter 2: The Current Empirical StudyChapter 3: Age and (Statistical) AnalysisChapter 4: Age and Rate of AcquisitionChapter 5: Age and AffectChapter 6: Age and Cross-Linguistic InfluenceChapter 7: Age and Impact of Differential InputChapter 8: Age and Educational ImplicationsChapter 9: Conclusion and Future PerspectivesReferencesIndex</t>
  </si>
  <si>
    <t>This is a balanced and perceptive study that approaches a topic of interest to us all, drawing on fresh evidence and careful analysis. The authors investigate the impact of both learner-internal and -external factors applying state of the art statistical modelling, and their results are of great relevance for both researchers and policy makers.This book makes a major contribution to the field of instructed second language learning. Paying particular attention to methodological issues, the book goes beyond age effects to show the multiple ways in which internal and external factors may affect the learners’ processes and outcomes. The book also provides very rich and timely insights for foreign language education.This expansive, longitudinal study constitutes a major contribution to the ongoing debate over age in SLA. Through careful and sophisticated analyses, Pfenninger and Singleton present convincing evidence that late SLA confers specific linguistic, cognitive and affective advantages. Practitioners, policy makers and researchers alike will find many new insights here from which to question the ‘earlier is better’ mantra.</t>
  </si>
  <si>
    <t>PfenningerSimone E.: Simone E. Pfenninger is Assistant Professor at the University of Salzburg. Her principal research areas are multilingualism, psycholinguistics and individual differences (e.g. the age factor) in SLA, especially in regard to quantitative approaches and statistical methods and techniques for language application in education. Recent books include Beyond Age Effects in Instructional L2 Learning: Revisiting the Age Factor (2017, co-authored, Multilingual Matter), The Changing English Language: Psycholinguistic Perspectives (2017, co-edited, CUP), and Future Research Directions for Applied Linguistics (2017, co-edited, Multilingual Matter). She is co-editor of the Second Language Acquisition book series for Multilingual Matters.SingletonDavid: David Singleton is an Emeritus Fellow of Trinity College Dublin, and Professor at the University of Pannonia and at the State University of Applied Sciences, Konin. He has served as President of the Irish Association for Applied Linguistics, as Secretary General of the International Association of Applied Linguistics and as President of the European Second Language Association. His two hundred publications focus mainly on cross-linguistic influence, the lexicon, the age factor in language acquisition and multilingualism. He is the co-author of Key Topics in Second Language Acquisition and co-editor of the Multilingual Matters SLA book series. In 2015 he received the EUROSLA Distinguished Scholar Award.Simone E. Pfenninger is Assistant Professor of Psycholinguistics and Language Acquisition at the University of Salzburg, Austria. Her research interests include multilingualism, psycholinguistics and the age factor in SLA and she is co-editor (with Judit Navracsics) of Future Research Directions for Applied Linguistics (2017, Multilingual Matters).David Singleton is Professor of Applied Linguistics at the U</t>
  </si>
  <si>
    <t>Culture and Identity through English as a Lingua Franca</t>
  </si>
  <si>
    <t>Rethinking Concepts and Goals in Intercultural Communication</t>
  </si>
  <si>
    <t>Baker, Will</t>
  </si>
  <si>
    <t>Developments in English as a Lingua Franca [DELF]</t>
  </si>
  <si>
    <t>The use of English as a lingua franca (ELF) on a global scale forces a reassessment of our understanding of the relationships between language, culture and identity in intercultural communication. This book outlines how we might conceive of this relationship in the fluid communicative practices of ELF, which leads to a revaluation of notions of intercultural competence and related pedagogic practices.</t>
  </si>
  <si>
    <t xml:space="preserve"> In any event, the book constitutes a successful attempt to address the issue of intercultural communication in an ELF paradigm, and it will be interesting to see if the model it presents can or will be applied in other settings. Fan (Gabriel) Fang in: Journal of Multilingual and Multicultural Development 2016</t>
  </si>
  <si>
    <t>Will Baker, University of Southampton, UK</t>
  </si>
  <si>
    <t>Remaking Multilingualism</t>
  </si>
  <si>
    <t>A Translanguaging Approach</t>
  </si>
  <si>
    <t>Otcu-Grillman, Bahar / Borjian, Maryam</t>
  </si>
  <si>
    <t>Translanguaging in Theory and Practice</t>
  </si>
  <si>
    <t xml:space="preserve"> EDU026000 EDUCATION / Special Education / General; LAN009000 LANGUAGE ARTS &amp; DISCIPLINES / Linguistics / General</t>
  </si>
  <si>
    <t>This book is both a collection of cutting-edge research in the areas of multilingualism, translanguaging and bilingual education, and a tribute to the research and influence of Ofelia García. It recognizes Ofelia García’s contribution as both a scholar and friend, and her place at the centre of a movement dedicated to equality and inclusion.</t>
  </si>
  <si>
    <t>Choosing a Mother Tongue</t>
  </si>
  <si>
    <t>The Politics of Language and Identity in Ukraine</t>
  </si>
  <si>
    <t>Seals, Corinne A.</t>
  </si>
  <si>
    <t xml:space="preserve"> LAN009000 LANGUAGE ARTS &amp; DISCIPLINES / Linguistics / General; LAN009050 LANGUAGE ARTS &amp; DISCIPLINES / Linguistics / Sociolinguistics; POL031000 POLITICAL SCIENCE / Political Ideologies / Nationalism &amp; Patriotism</t>
  </si>
  <si>
    <t>This book presents a sociocultural linguistic analysis of discourses of conflict, as well as an examination of how linguistic identity is embodied, negotiated and realized during a time of war. It provides new insights regarding multilingualism among Ukrainians in Ukraine and in the diaspora of New Zealand, the US and Canada, and sheds light on the impact of the Russian-Ukrainian war on language attitudes among Ukrainians around the world. Crucially, it features an analysis of a new movement in Ukraine that developed during the course of the war – ‘changing your mother tongue’, which embodies what it is to renegotiate linguistic identity. It will be of value to researchers, faculty, and students in the areas of linguistics, Slavic studies, history, politics, anthropology, sociology and international affairs, as well as those interested in Ukrainian affairs more generally.</t>
  </si>
  <si>
    <t>Chapter 1. Historical Language Ideologies and Sociopolitical Conflict in UkraineChapter 2. Language and Identity After the Orange Revolution                   Chapter 3. Othering and Positioning During a Time of War            Chapter 4. Who’s Responsible? The Politics of LanguageChapter 5. Renegotiating Identity and ‘Changing Your Mother Tongue’Chapter 6. Investment and Loyalty in the Ukrainian DiasporaChapter 7. ‘It Doesn’t Matter What You Speak’: Challenges to Dominant Language Ideologies by Ukrainian Young AdultsConcluding Thoughts     Appendices</t>
  </si>
  <si>
    <t>Corinne Seals deftly combines fine-grained discourse analysis with a transnational perspective, shedding new light on the dynamics of language and identity construction in Ukraine and its diasporas. This is a valuable book for sociolinguists and regional scholars interested in the impact of the ongoing war on national ideologies and linguistic choices.This is a compelling text set against the backdrop of the 2014-2015 war in Ukraine. Complex questions on language, imagined identities, investment, and nationhood are addressed with great skill and exemplary scholarship. Corinne Seals has made an outstanding contribution to contemporary debates on language and identity.Seals examines language and identity among Ukrainians in Ukraine and in diaspora in great depth, introducing for the first time in sociolinguistics the discourse of ‘changing your mother tongue’ which occurred throughout the narratives of the Ukrainians interviewed by her from 2009 to 2015. The result is a masterful study of language and identity among Ukrainians after the Orange Revolution and during a time of war.</t>
  </si>
  <si>
    <t>SealsCorinne A.: Corinne A. Seals is Senior Lecturer at Victoria University of Wellington, New Zealand. She is co-editor of Heritage Language Policies Around the World (with S. Shah 2017, Routledge) and Embracing Multilingualism Across Educational Contexts (with V.I. Olsen-Reeder 2019, VU University Press). Her research interests include language and identity, language and politics and Ukrainian issues.Corinne A. Seals is Senior Lecturer at Victoria University of Wellington, New Zealand. She is co-editor of Heritage Language Policies Around the World (with S. Shah 2017, Routledge) and Embracing Multilingualism Across Educational Contexts (with V. I. Olsen-Reeder 2019, VU University Press). Her research interests include language and identity, language and politics and Ukrainian issues.</t>
  </si>
  <si>
    <t>Study Abroad, Second Language Acquisition and Interculturality</t>
  </si>
  <si>
    <t>Howard, Martin</t>
  </si>
  <si>
    <t xml:space="preserve"> LAN009040 LANGUAGE ARTS &amp; DISCIPLINES / Linguistics / Psycholinguistics; LAN009050 LANGUAGE ARTS &amp; DISCIPLINES / Linguistics / Sociolinguistics; LAN020000 LANGUAGE ARTS &amp; DISCIPLINES / Study &amp; Teaching</t>
  </si>
  <si>
    <t>This book unites studies on second language acquisition and interculturality in a study abroad context, providing timely perspectives on research in each area while also exploring the interface between them. Chapters highlight innovative themes such as social networks, input matters, learner identities and study abroad in lingua franca contexts.</t>
  </si>
  <si>
    <t>Introduction. Martin Howard: Second Language Acquisition and Interculturality During Study Abroad: Issues and Perspectives. An Introduction to the VolumeChapter 1. Jane Jackson: “Cantonese is my own eyes and English is just my glasses:” The Evolving Language and Intercultural Attitudes of a Chinese Study Abroad StudentChapter 2. Sònia Mas-Alcolea: Study Abroad and the Students’ Discourse on ‘Cultural Difference’: A Longitudinal ViewChapter 3. Tiina Räisänen: Discursive Identity Work and Interculturality During Blue-collar Work Practice Abroad: Finnish Engineering Students as Language Learners and UsersChapter 4. Leah Geoghegan and Carmen Pérez-Vidal:English as a Lingua Franca, Motivation, and Identity in Study AbroadChapter 5. Àngels Llanes: Study Abroad as a Context for Learning English as an International Language: An Exploratory StudyChapter 6. Fanny Forsberg Lundell: Long-term Residence Abroad and SLA: The Case of Cultural Migrants in FranceChapter 7. Rebekah Rast: What First Exposure Studies of Input can Contribute to Study Abroad ResearchChapter 8. Rozenn Gautier: Understanding Socialisation and Integration through Social Network Analysis: American and Chinese Students During a Stay AbroadChapter 9. Noriko Iwasaki: Individual Differences in Study Abroad Research: Sources, Processes and Outcomes of Students’ Development in Language, Culture and PersonhoodChapter 10. Celeste Kinginger: Four Questions for the Next Generation of Study Abroad Researchers</t>
  </si>
  <si>
    <t>This volume offers a fresh perspective on the development of linguistic and intercultural competence in study abroad (SA) settings. Empirical and thematic overview contributions by international scholars on changes in attitudes/perceptions, identity development, input and social network analysis, effects of long-term residence abroad, and individual differences provide a unique, in-depth understanding of factors at play during learners’ development of linguistic/intercultural competence in SA contexts.This volume makes an important contribution to the literature concerned with language learning and intercultural development during study abroad. The mix of well-designed empirical studies and thought-provoking essays offers new insights, puts forth innovative approaches, and critically examines concepts, methods, and discourses. It is essential reading for scholars, graduate students, and study abroad administrators.In this informative and timely volume highly respected international researchers provide answers to important issues related to interculturality and study abroad, as well as suggestions on how to move the field forward. Practitioners and researchers alike will find in this volume an excellent resource for the study of linguistic and personal development in immersive contexts.</t>
  </si>
  <si>
    <t>HowardMartin: Martin Howard is Head of the School of Languages, Literatures and Cultures at University College Cork, Ireland. His research interests include study abroad, second language acquisition and sociolinguistics. He is Chair of the European COST Action, ‘Study Abroad Research in European Perspective’.Martin Howard is Head of the School of Languages, Literatures and Cultures at University College Cork, Ireland. His research interests include study abroad, second language acquisition and sociolinguistics. He is Chair of the European COST Action, ‘Study Abroad Research in European Perspective’.</t>
  </si>
  <si>
    <t>Lectures on Government and Binding</t>
  </si>
  <si>
    <t>The Pisa Lectures</t>
  </si>
  <si>
    <t>Studies in Generative Grammar [SGG]</t>
  </si>
  <si>
    <t>18/1</t>
  </si>
  <si>
    <t>Translanguaging in Higher Education</t>
  </si>
  <si>
    <t>Beyond Monolingual Ideologies</t>
  </si>
  <si>
    <t>Mazak, Catherine M. / Carroll, Kevin S.</t>
  </si>
  <si>
    <t xml:space="preserve"> EDU002000 EDUCATION / Adult &amp; Continuing Education; EDU015000 EDUCATION / Higher; EDU020000 EDUCATION / Multicultural Education; EDU034000 EDUCATION / Educational Policy &amp; Reform / General; LAN009000 LANGUAGE ARTS &amp; DISCIPLINES / Linguistics / General</t>
  </si>
  <si>
    <t>This book examines translanguaging in higher education and provides clear examples of what translanguaging looks like in practice in particular contexts around the world. While higher education has historically been seen as a monolingual space, the case studies from the international contexts included in this collection show us that institutions of higher education are often translingual spaces that reflect the multilingual environments in which they exist. Chapters demonstrate how the use of translanguaging practices within the context of global higher education, where English plays an increasingly important role, allows students and professors to build on their linguistic repertoires to more efficiently and effectively learn content. The documentation of such practices within the context of higher education will further legitimatize translanguaging practices and may lead to their increased use not only in higher education but also in both primary and secondary schools.</t>
  </si>
  <si>
    <t>Catherine M. Mazak: Introduction: Theorizing Translanguaging Practices in Higher Education1. Leketi Makalela: Translanguaging Practices in a South African Institution of Higher Learning: A Case of Ubuntu Multilingual Return        2. Petra Daryai-Hansen, Sonja Barfod and Lena Schwarz: A Call for (Trans)languaging: The Language Profiles at Roskilde University        3. Bridget A. Goodman: The Ecology of Language and Translanguaging in a Ukrainian University4. Catherine M. Mazak, Fiorelys Mendoza and Lauren Pérez Mangonéz: Professors Translanguaging in Practice: Three Cases from a Bilingual University5. Peichang He, Haiyan Lai and Angel Lin: Translanguaging in a Multimodal Mathematics Presentation6. Cynthia Groff: Multilingual Policies and Practices in Indian Higher Education7. Kevin S. Carroll and Melanie van den Hoven: Translanguaging within Higher Education in the United Arab Emirates               8. Aintzane Doiz and David Lasagabaster: Teachers’ Beliefs about Translanguaging Practices9. Kevin S. Carroll: Concluding Remarks: Prestige Planning and Translanguaging in Higher Education</t>
  </si>
  <si>
    <t>Mazak and Carroll have put together an outstanding collection of critical studies challenging the monolingual ideologies in higher education from a truly global perspective. It is both empirically rich and analytically sharp. It furthers the translanguaging research agenda significantly.Two factors make this book ground-breaking and transformational. Firstly, it changes the conversations that we have been having about multilingualism in higher education, providing us with a translanguaging lens. Secondly, it extends our understandings of translanguaging itself. The book presents both the potential of translanguaging, especially in higher education, as well as the tensions and conflicts with which it is sometimes received.This well constructed collection of studies sheds valuable light on an under-researched area by investigating translanguaging in higher education contexts. Combining advocacy and exploration, it provides both a critique of the prevailing monolingual habitus of universities and important insights into what adopting translanguaging can achieve in higher education.</t>
  </si>
  <si>
    <t>MazakCatherine M.: Catherine M. Mazak is Professor in the Department of English at the University of Puerto Rico at Mayagüez. Her research interests include translanguaging, bilingual education and multilingual higher education.CarrollKevin S.: Kevin S. Carroll is Associate Professor in the Department of Graduate Studies in the College of Education at the University of Puerto Rico at Río Piedras. His research interests include language planning and policy, translanguaging and language maintenance.Catherine M. Mazak is Professor in the Department of English at the University of Puerto Rico at Mayagüez. Her research interests include translanguaging, bilingual education and multilingual higher education.Kevin S. Carroll is Associate Professor in the Department of Graduate Studies in the College of Education at the University of Puerto Rico at Río Piedras. His research interests include language planning and policy, translanguaging and language maintenance.</t>
  </si>
  <si>
    <t>Authorship</t>
  </si>
  <si>
    <t>From Plato to the Postmodern: A Reader</t>
  </si>
  <si>
    <t>Burke, Seán</t>
  </si>
  <si>
    <t>Edinburgh University Press</t>
  </si>
  <si>
    <t xml:space="preserve"> LIT006000 LITERARY CRITICISM / Semiotics &amp; Theory</t>
  </si>
  <si>
    <t>This reader provides a solid theoretical base for all those encountering the 'author' debate for the first time. It presents key readings from the main writers on authorship, including pieces from Plato, Descartes, Shelley, Freud, T. S. Eliot, Sartre, Derrida, Foucault and Borges, and puts the authorship debates into historical context.</t>
  </si>
  <si>
    <t>Contact Languages</t>
  </si>
  <si>
    <t>Matras, Yaron / Bakker, Peter</t>
  </si>
  <si>
    <t>This volume deals with several types of contact languages: pidgins, creoles, mixed languages, and multi-ethnolects. It also approaches contact languages from two perspectives: an historical linguistic perspective, more specifically from a viewpoint of genealogical linguistics, language descent and linguistic family tree models and a sociolinguistic perspective, identifying specific social contexts in which contact languages emerge.</t>
  </si>
  <si>
    <t xml:space="preserve"> This collection forms an exhaustive volume on contact languages in a way that not only thoroughly summarizes and challenges traditional theories and models pertaining to this field of study, but also provides newer approaches to analyzing contact languages, their origins, and methods of classification, and as such, lays the framework for further investigation on contact languages. Farah Ali in: www.linguistlist.org 08/2017  This is an important book, which should be consulted by all scholars of language contact for the state of art on the study of extraordinary/exceptional results due to intensive and unusual language contacts. Creoles are amog these unusual cases, but they are hardly the only kind the up-to-the-minute chapters here on pidgins, mixed languages, and multiethnoletics ought now be treated as gold standard references. John McWorther in: Journal of Pidgin and Creole Languages 34/1 (2019), 171-177</t>
  </si>
  <si>
    <t>Yaron Matras, Manchester, UK Peter Bakker, Aarhus University, Denmark.</t>
  </si>
  <si>
    <t>Dyslexia in the Foreign Language Classroom</t>
  </si>
  <si>
    <t>Nijakowska, Joanna</t>
  </si>
  <si>
    <t xml:space="preserve"> LAN010000 LANGUAGE ARTS &amp; DISCIPLINES / Literacy; LAN020000 LANGUAGE ARTS &amp; DISCIPLINES / Study &amp; Teaching</t>
  </si>
  <si>
    <t>This book addresses specific learning difficulties in reading and spelling – developmental dyslexia. Set in the cross-linguistic context, it presents issues surrounding dyslexia from the perspective of a foreign language teacher. It is intended to serve as a reference book for those involved in foreign language teaching.</t>
  </si>
  <si>
    <t>IntroductionChapter 1 Becoming literateChapter 2 Causes of dyslexiaChapter 3 Dyslexia and foreign language learningChapter 4 Symptoms and identification of dyslexiaChapter 5 Treatment and teachingChapter 6 Sample activities for learners with dyslexia learning English as a foreign language</t>
  </si>
  <si>
    <t>Dr Margaret Crombie, Educational Consultant, Author and Dyslexia Specialist:The book is informed by wide consideration of current knowledge in the dyslexia field, viewing dyslexia from an interdisciplinary perspective and considering language learning abilities to be on a continuum. Nijakowska presents a comprehensive overview of past and current thinking and research on dyslexia as it relates to the learning of a foreign language. With some novel approaches based on sound examination of recent findings, Nijakowska links research to practice to produce one of the most comprehensive books in the field.</t>
  </si>
  <si>
    <t>NijakowskaJoanna: Joanna Nijakowska is Assistant Professor in the Institute of English at the University of ÅÃ³dÅº, Poland. A specialist in psycholinguistics, foreign language acquisition and didactics, and learning difficulties, she runs teacher training courses for ELT students and practitioners. She has authored and edited books and papers on EFL and dyslexia, presenting her research at European and American academic centers.Joanna Nijakowska is Assistant Professor in the Institute of English at the University of Łódź, Poland. A specialist in psycholinguistics, foreign language acquisition and didactics, and learning difficulties, she runs teacher training courses for ELT students and practitioners. She has authored and edited books and papers on EFL and dyslexia, presenting her research at European and American academic centers.</t>
  </si>
  <si>
    <t>English-Medium Instruction and Translanguaging</t>
  </si>
  <si>
    <t>Paulsrud, BethAnne / Tian, Zhongfeng / Toth, Jeanette</t>
  </si>
  <si>
    <t>126</t>
  </si>
  <si>
    <t xml:space="preserve"> EDU034000 EDUCATION / Educational Policy &amp; Reform / General; LAN009000 LANGUAGE ARTS &amp; DISCIPLINES / Linguistics / General; LAN020000 LANGUAGE ARTS &amp; DISCIPLINES / Study &amp; Teaching</t>
  </si>
  <si>
    <t>This book offers a critical exploration of definitions, methodologies, and ideologies of English-medium instruction (EMI) and contributes to new understandings of translanguaging as theory and pedagogy across diverse contexts. It demonstrates the affordances and constraints that translanguaging processes present in relation to EMI classrooms.</t>
  </si>
  <si>
    <t>Space in Language and Linguistics</t>
  </si>
  <si>
    <t>Geographical, Interactional, and Cognitive Perspectives</t>
  </si>
  <si>
    <t>Auer, Peter  / Hilpert, Martin / Stukenbrock, Anja / Szmrecsanyi, Benedikt</t>
  </si>
  <si>
    <t>linguae &amp; litterae</t>
  </si>
  <si>
    <t>This book brings together three perspectives on language and space that so far are lacking productive interconnections:a) Language, space, and geography b) Grammar, space, and cognition c) Language and interactional spaces. The contributions in this book showcase the thematic and methodological breadth of research on language and space they are accompanied by commentaries that highlight common threads.</t>
  </si>
  <si>
    <t>Peter Auer, U. Freiburg i.Br. Martin Hilpert, U. de Neuch&amp;#226tel Anja Stukenbrock, U. Duisburg-Essen Benedikt Szmrecsanyi, KU Leuven.</t>
  </si>
  <si>
    <t>Cognitive Linguistics - Foundations of Language</t>
  </si>
  <si>
    <t>Cognitive foundations of language introduces the reader to the abilities and processes in which research in Cognitive Linguistics is grounded. The book looks at key concepts, such as embodiment, salience, entrenchment, construal, categorization, and collaborative communication, and discusses their genesis and implications for cognitive linguistic research.</t>
  </si>
  <si>
    <t>Ewa Dąbrowska, Nürnberg-Erlangen, Germany. Dagmar Divjak, Birmingham, UK.</t>
  </si>
  <si>
    <t>Early Language Learning</t>
  </si>
  <si>
    <t>Complexity and Mixed Methods</t>
  </si>
  <si>
    <t>Enever, Janet / Lindgren, Eva</t>
  </si>
  <si>
    <t>Early Language Learning in School Contexts</t>
  </si>
  <si>
    <t xml:space="preserve"> EDU010000 EDUCATION / Elementary; LAN020000 LANGUAGE ARTS &amp; DISCIPLINES / Study &amp; Teaching; REF020000 REFERENCE / Research</t>
  </si>
  <si>
    <t>This is the first collection of research studies to explore the potential for mixed methods to shed light on foreign or second language learning by young learners in instructed contexts. It brings together recent studies undertaken in Cameroon, China, Croatia, Ethiopia, France, Germany, Italy, Kenya, Mexico, Slovenia, Spain, Sweden, Tanzania and the UK. Themes include English as an additional language, English as a second or foreign language, French as a modern foreign language, medium of instruction controversies and content and language integrated learning (CLIL). The volume reviews the choice of research methodologies for early language learning research in schools with a particular focus on mixed methods and proposes that in the multidisciplinary context of early language learning this paradigm allows for a more comprehensive understanding of the evidence than other approaches might provide. The collection will be of interest to in-service and trainee teachers of young language learners, graduate students in the field of TESOL and early language learning, teacher educators, researchers and policymakers.</t>
  </si>
  <si>
    <t>DedicationList of ContributorsList of FiguresList of Tables1. Eva Lindgren and Janet Enever: Introduction: Mixed Methods In Early Language Learning Research – Examining ComplexitySECTION 1. OVERVIEWS OF RESEARCH FINDINGS2. Agatha J. Van Ginkel: Early Language Learning in Complex Linguistic Settings, Insights from Africa3. Patricia Driscoll: The Complexity of Cultural Learning within Early Language Learning: A Model of Good Practice                                                4. Victoria Murphy: Literacy Development in Children with English as an Additional Language (EAL)SECTION 2. EMPIRICAL STUDIES USING MIXED METHODS5. Alison Porter: Verbal Working Memory and Foreign Language Learning In English Primary Schools:  Implications for Teaching and Learning6. Jiang Changsheng, Zhang Jie, Liang Xiaohua, Yuan Yuan and Qun Xie: Piecing Together the Jigsaw: Understanding Motivations of English Learners in Chinese Primary School through a Questionnaire and Elicited Metaphor Analysis7. Judith Buendgens-Kosten, Ilonca Hardy and Daniela Elsner: Code-Switching Your Way to Language Learning? Receptive Code-Switching With Digital Storybooks in Early Language Learning8. Heather Hilton: Individual Differences and English L2 Learning in Two Primary Classrooms in France9. Karmen Pižorn: Content and Language Integrated Learning: A Panacea for Young English Language Learners?       SECTION 3. LONGITUDINAL PERSPECTIVES USING MIXED METHODS10. Yuko Goto Butler: The Dynamics of Motivation Development among Young Learners of English in China                                                                         11. Lucilla Lopriore: Young Italian Learners’ Foreign Language Development: A Longitudinal Perspective12. Eva Lindgren and Janet Enever: Employing Mixed Methods for the Construction of Thick Descriptions of Early Langua</t>
  </si>
  <si>
    <t>This book makes a timely and significant contribution to the field of early language learning research. Firstly, it presents a wide range of global studies illuminating critical areas such as factors influencing motivation and learning outcomes at different ages. Secondly, it provides an innovative focus on mixed methods research design enriching the scope and depth of insights into the complex and dynamic nature of young children's language learning and paving the way for future studies in this rapidly expanding field.This illuminating volume focuses attention on an under-researched field, the complex nature of young children's language learning. Reference to longitudinal studies which illustrate the dynamic nature of the learning process and its fluctuations is particularly welcome, as is the novel use of mixed methods research in many different settings worldwide.This is an exciting edited volume for graduate students, researchers and decision-makers interested in early language teaching and learning. The chapters present research conducted in 13 countries in Africa, Europe, Asia and Latin America and discuss English and French as a foreign, second and additional language. The studies offer insights into innovative uses of mixed methods to examine literacy development, individual differences and a range of other aspects of early language learning.</t>
  </si>
  <si>
    <t>EneverJanet: Janet Enever is Professor of Language Teaching and Learning at Umeå University, Sweden and Visiting Professor at University of Reading, UK. Her research interests include early language learning, language policy, globalisation and language learning, and pre-school language learning.LindgrenEva: Eva Lindgren is Associate Professor of Language Teaching and Learning at Umeå University, Sweden. Her research interests include early language learning, literacy, minority/indigenous education and multilingualism.Janet Enever is Professor of Language Teaching and Learning at Umeå University, Sweden and Visiting Professor at University of Reading, UK. Her research interests include early language learning, language policy, globalisation and language learning, and pre-school language learning.Eva Lindgren is Associate Professor of Language Teaching and Learning at Umeå University, Sweden. Her research interests include early language learning, literacy, minority/indigenous education and multilingualism.</t>
  </si>
  <si>
    <t>Irish Identities</t>
  </si>
  <si>
    <t>Sociolinguistic Perspectives</t>
  </si>
  <si>
    <t>Amador-Moreno, Carolina P. / Hickey, Raymond</t>
  </si>
  <si>
    <t>This volume examines in-depth the many facets of language and identity in the complex linguistic landscape of Ireland. The role of the heritage language Irish is scrutinized as are the manifold varieties of English spoken in regions of the island determined by both geography and social contexts. Language as a vehicle of national and cultural identity is center-stage as is the representation of identity in various media types and text genres. In addition, the volume examines the self-image of the Irish as reflected in various self-portrayals and references, e.g. in humorous texts. Identity as an aspect of both public and private life in contemporary Ireland, and its role in the gender interface, is examined closely in several chapters. This collection is aimed at both scholars and students interested in langage and identity in the milti-layered situation of Ireland, both historically and at present. By addressing general issues surrounding the dynamic and vibrant research area of identity it reaches out to readers beyond Ireland who are concerned with the pivotal role this factor plays in present-day societies.</t>
  </si>
  <si>
    <t>Raymond Hickey, University of Duisburg and Essen Carolina P. Amador-Moreno, University of Extremadura, Spain.</t>
  </si>
  <si>
    <t>Dutch</t>
  </si>
  <si>
    <t>Hinskens, Frans / Taeldeman, Johan</t>
  </si>
  <si>
    <t>30/3</t>
  </si>
  <si>
    <t>Germanic Languages, other</t>
  </si>
  <si>
    <t>This handbook aims at a state-of-the-art overview of earlier and recent research into older, newer and emerging non-standard varieties, transplanted varieties and daughter languages of Dutch. The discussion concerns the theoretical embedding, interdisciplinary connections and the methodology of the studies at issue. It presents general concepts and approaches in the broad domain of Dutch variation linguistics and the main developments.</t>
  </si>
  <si>
    <t>Frans Hinskens, Meertens Instituut (KNAW) and VU University Amsterdam, The Netherlands Johan Taeldeman, University of Ghent, Belgium.</t>
  </si>
  <si>
    <t>Learning Foreign Languages in Primary School</t>
  </si>
  <si>
    <t>Research Insights</t>
  </si>
  <si>
    <t>García Mayo, María del Pilar</t>
  </si>
  <si>
    <t xml:space="preserve"> EDU010000 EDUCATION / Elementary; LAN009040 LANGUAGE ARTS &amp; DISCIPLINES / Linguistics / Psycholinguistics; LAN020000 LANGUAGE ARTS &amp; DISCIPLINES / Study &amp; Teaching</t>
  </si>
  <si>
    <t>This book presents research on the learning of foreign languages by children in primary school settings. It covers issues that have been under-researched within this group of learners such as implicit/explicit learning, interaction, feedback provision, first language use, metalinguistic awareness, noticing and individual variables.</t>
  </si>
  <si>
    <t>María del Pilar García Mayo: Introduction1. Ting Zhao and Victoria A. Murphy: Factors Affecting the Speed of Word Retrieval in Children Learning English as a Foreign Language2. Angela Tellier and Karen Roehr-Brackin: Raising Children’s Metalinguistic Awareness to Enhance Classroom Second Language Learning3. Carmen Muñoz: The Development of Language Awareness at the Transition from Primary to Secondary School 4. Ana Llinares: Learning How to Mean In Primary School CLIL Classrooms5. Amparo Lázaro Ibarrola and María de los Ángeles Hidalgo: Benefits and Limitations of Conversational Interactions among Young Learners of English in a CLIL Context6. Agurtzane Azkarai and Ainara Imaz Agirre: Gender and Age in Child Interaction in an EFL CLIL Context: An Exploratory Study7. Elisabet Pladevall-Ballester and Alexandra Vraciu: Exploring Early EFL: L1 Use in Oral Narratives by CLIL and Non-CLIL Primary School Learners8. Yuko Goto Butler, Yeting Liu and Heejin Kim: Narrative Development in L1 and FL:  A Longitudinal Study among Young Chinese Learners of English9. Anna Bret Blasco: A Two-Year Longitudinal Study of Three EFL Young Learners’ Oral Output: The Development of Syntactic Complexity and Accuracy10. Francisco Javier García Hernández, Julio Roca de Larios and Yvette Coyle: Reformulation as a Problem-Solving Space For Young EFL Writers: A Longitudinal Study of Learning Strategies11. Annamaria Pinter and Samaneh Zandian: A Questionnaire Study of Iranian Children’s Understanding of Intercultural Issues12. Marianne Nikolov: Students' and Teachers' Feedback on Diagnostic Tests For Young EFL Learners: Implications for ClassroomsRhonda Oliver: Afterword</t>
  </si>
  <si>
    <t>Laura Collins, Concordia University, Canada:This volume responds to the need for evidence-based insights on the learning and teaching of foreign languages in school-based programs for young children. With contributions on linguistic, social, cognitive, and curricular dimensions of the foreign language experience, explored from a range of methodological orientations, it is a rich source of information for both language researchers and educators.Jenefer Philp, Lancaster University, UK:This fascinating collection provides a wealth of research focused on foreign language learners aged 6-12. An eye-opener on what children are capable of in linguistic, social and cognitive domains of learning, instructed and unassisted. This much needed work does indeed provide important insights for educators and researchers. I found my book of the year!</t>
  </si>
  <si>
    <t>García MayoMaría del Pilar: María del Pilar García Mayo is Professor of English Language and Linguistics at the University of the Basque Country, Spain. She is the convener of the research group Language and Speech (http://www.laslab.org) and the academic director of the MA in Language Acquisition in Multilingual Settings. Her research interests include the second/third language acquisition of English morphosyntax, the study of conversational interaction and task-based language learning.María del Pilar García Mayo is Professor of English Language and Linguistics at the University of the Basque Country, Spain. She is the convener of the research group Language and Speech (http://www.laslab.org) and the academic director of the MA in Language Acquisition in Multilingual Settings. Her research interests include the second/third language acquisition of English morphosyntax, the study of conversational interaction and task-based language learning.</t>
  </si>
  <si>
    <t>Using Tasks in Second Language Teaching</t>
  </si>
  <si>
    <t>Practice in Diverse Contexts</t>
  </si>
  <si>
    <t>Lambert, Craig / Oliver, Rhonda</t>
  </si>
  <si>
    <t>143</t>
  </si>
  <si>
    <t xml:space="preserve"> EDU011000 EDUCATION / Evaluation &amp; Assessment; EDU030000 EDUCATION / Testing &amp; Measurement; LAN020000 LANGUAGE ARTS &amp; DISCIPLINES / Study &amp; Teaching</t>
  </si>
  <si>
    <t>This book examines the use of tasks in second language instruction in a variety of international contexts, and addresses the need for a better understanding of how tasks are used in teaching and program-level decision-making. The chapters consider the benefits and challenges that teachers, program designers and researchers face in using tasks.</t>
  </si>
  <si>
    <t>Pragmatics across Languages and Cultures</t>
  </si>
  <si>
    <t>This handbook provides a comprehensive overview, as well as breaking new ground, in a versatile and fast growing field. It contains four sections: Contrastive, Cross-cultural and Intercultural Pragmatics, Interlanguage Pragmatics, Teaching and Testing of Second/Foreign Language Pragmatics, and Pragmatics in Corporate Culture Communication, covering a wide range of topics, from speech acts and politeness issues to Lingua Franca and Corporate Crises Communication. The approach is theoretical, methodological as well as applied, with a focus on authentic, interactional data. All articles are written by renowned leading specialists, who provide in-depth, up-to-date overviews, and view new directions and visions for future research.</t>
  </si>
  <si>
    <t xml:space="preserve"> In general, however, the handbook succeeds in providing a thorough and welcomed overview of many established and emergent issues in the field of cross-cultural and interlanguage pragmatics within the last two decades. It is therefore highly valuable for both the interests of advanced scholars and for classroom teaching. Many of the topics of research, like pragmatic issues in the study of corporate risk communication, are relatively new and there will certainly be more to come in the next decade or two. Consequently, the state of the art given in handbooks should not be regarded as a static and final conclusion, but rather as a promise of future, dynamic research. Susanne Mühleisen in: Linguist List 24.739</t>
  </si>
  <si>
    <t>Anna Trosborg, University of Aarhus, Denmark.</t>
  </si>
  <si>
    <t>English as a Lingua Franca: Perspectives and Prospects</t>
  </si>
  <si>
    <t>Contributions in Honour of Barbara Seidlhofer</t>
  </si>
  <si>
    <t>Pitzl, Marie-Luise / Osimk-Teasdale, Ruth</t>
  </si>
  <si>
    <t>This edited volume addresses perspectives and prospects of English as a lingua franca (ELF) in connection with other areas of linguistics. It is the first volume that brings together ELF scholars and experts from a wide range of areas in linguistics (such as corpus linguistics, sociolinguistics, historical linguistics, language pedagogy, language policy, intercultural communication) in order to explore how ELF relates to these fields.</t>
  </si>
  <si>
    <t>Marie-Luise Pitzl and Ruth Osimk-Teasdale, University of Vienna, Austria</t>
  </si>
  <si>
    <t>Learning Japanese for Real</t>
  </si>
  <si>
    <t>A Guide to Grammar, Use, and Genres of the Nihongo World</t>
  </si>
  <si>
    <t>Maynard, Senko K.</t>
  </si>
  <si>
    <t xml:space="preserve"> FOR014000 FOREIGN LANGUAGE STUDY / Japanese; LAN006000 LANGUAGE ARTS &amp; DISCIPLINES / Grammar &amp; Punctuation; LAN020000 LANGUAGE ARTS &amp; DISCIPLINES / Study &amp; Teaching</t>
  </si>
  <si>
    <t>Concise descriptions of grammar, use, and genres make Learning Japanese for Real indispensable for adult learners of the language. The volume presents a holistic view of the knowledge required for proficiency in Japanese. Following introductory chapters on the language’s background, sound system and scripts, word types, and grammatical categories, it introduces readers to simple then complex sentences. A chapter on emotive expressions contains highly useful entries on attitudinal adverbs, exclamatory phrases, interjections, and rhetorical questions—all of which carry emotive meanings.Learning Japanese for Real then goes beyond grammar to discuss how the language is used in interaction. The author discusses communication strategies such as requesting, apologizing, and inviting as well how to interact when participating in a conversation with behaviors such as hand signals, bowing, and nodding. She considers metaphor, tautology, puns, and the lingering effect of yojoo before addressing the organization of Japanese discourse, including the four-part organizational principle of ki-shoo-ten-ketsu and the structure of  staging.  The final sections feature authentic examples of popular culture discourse from manga, television, advertising, magazines, and cell-phone novels and a host of practical suggestions (methods, tools, resources) for learning Japanese.Learning Japanese for Real will become an key source for Japanese language students during their elementary, intermediate, and advanced training. As an essential anthology of grammar, use, and genres of the Nihongo world, teachers of Japanese will also find it invaluable.</t>
  </si>
  <si>
    <t>Linguistic Landscapes</t>
  </si>
  <si>
    <t>A Comparative Study of Urban Multilingualism in Tokyo</t>
  </si>
  <si>
    <t>Backhaus, Peter</t>
  </si>
  <si>
    <t>This book is the first comprehensive approach to language on signs and provides a unique research perspective to urban multilingualism. It offers an up-to-date review of previous research, introduces a coherent analytical framework, and applies this framework to a sample of signs collected in Tokyo.</t>
  </si>
  <si>
    <t>1. Introduction2. Semiotic background and terminology3. Previous approaches to the linguistic landscape: An overview4. Summary5. Case study: Signs of multilingualism in Tokyo6. Conclusions ReferencesAppendix: The 28 survey areas</t>
  </si>
  <si>
    <t>Anastassia Zabrodskaja:This book is a welcome and useful addition to the study of LL, particularly for its contribution of well needed empirical studies. The research on Tokyo’s LL is precise in its definition and classification of empirical analysis, well-informed with regards to all categories analyzed and methodically thorough. It is commendable that Backhaus uses both qualitative and quantitative methods in such detail in his research of Tokyo’s LL. This comparative study on language on signs is a valuable contribution to the field of multilingualism and language contact research.Mark Irwin, Yamagata University, Japan:Backhaus's volume is a welcome contribution not only to the study of linguistic landscapes and landscaping, but also to language contact and multilingualism in Japan. Linguistic Landscapes is clearly structured, well written and requires little or no prior theoretical knowledge of linguistic landscape issues.Durk Gorter, Professor of Frisian sociolinguistics, Universiteit van Amsterdam/Fryske Akademy:In this study of the linguistic landscape of Tokyo Peter Backhaus clearly demonstrates that Japan is not as linguistically homogeneous as is commonly thought. His fascinating account is based on a large empirical database of multilingual signs He describes in detail the increasing importance of English as well as other languages. His book proves that the study of the linguistic landscape is a valuable new development in the analysis of multilingualism around the world.Report by Eliezer Ben-Rafael, Tel-Aviv University: This is a very nice work that will certainly be a reference book. It contains an impressive state-of-the-art review of a young field which, however, is a very dispersed and attract people from very different places and perspectives. Hence, it is a kind of tour de force to bring all the material and approaches together and discuss them in a same general framework. Moreover, this is also a</t>
  </si>
  <si>
    <t>BackhausPeter: Peter Backhaus is research fellow at the German Institute for Japanese Studies, Tokyo. His research interests include sociolinguistics, semiotics, writing, and Japanese linguistics. He has published various papers about linguistic landscape research, including 'Signs of multilingualism in Tokyo: A diachronic look at the linguistic landscape' (International Journal of the Sociology of Language 175/176, 2005) and 'Multilingualism in Tokyo: A look into the linguistic landscape' (International Journal of Multilingualism 3.1, 2006). At present he is preparing a publication about Japan's linguistic landscape (with Florian Coulmas and Hiroshi ShÅji).Peter Backhaus is research fellow at the German Institute for Japanese Studies, Tokyo. His research interests include sociolinguistics, semiotics, writing, and Japanese linguistics. He has published various papers about linguistic landscape research, including 'Signs of multilingualism in Tokyo: A diachronic look at the linguistic landscape' (International Journal of the Sociology of Language 175/176, 2005) and 'Multilingualism in Tokyo: A look into the linguistic landscape' (International Journal of Multilingualism 3.1, 2006). At present he is preparing a publication about Japan's linguistic landscape (with Florian Coulmas and Hiroshi Shōji).</t>
  </si>
  <si>
    <t>Tense and Aspect in the Languages of Europe</t>
  </si>
  <si>
    <t>Dahl, Östen</t>
  </si>
  <si>
    <t>Empirical Approaches to Language Typology [EALT]</t>
  </si>
  <si>
    <t>20-6</t>
  </si>
  <si>
    <t>Discourse and Communication</t>
  </si>
  <si>
    <t>New Approaches to the Analysis of Mass Media Discourse and Communication</t>
  </si>
  <si>
    <t>Dijk, Teun A. van</t>
  </si>
  <si>
    <t>Research in Text Theory</t>
  </si>
  <si>
    <t>Negotiation of Identities in Multilingual Contexts</t>
  </si>
  <si>
    <t>Pavlenko, Aneta / Blackledge, Adrian</t>
  </si>
  <si>
    <t>The volume highlights the role of language ideologies in the process of negotiation of identities and shows that in different historical and social contexts different identities may be negotiable or non-negotiable. The chapters address various ways in which individuals may be positioned or position themselves in a variety of contexts. In asking questions about social justice, about who has access to symbolic and material resources, about who is ´in' and who is ´out', the authors take account not only of localised linguistic behaviours, attitudes and beliefs they also locate them in wider social contexts which include class, race, ethnicity, generation, gender and sexuality. &amp;#160The volume makes a significant contribution to the development of theory in understanding identity negotiation and social justice in multilingual contexts.</t>
  </si>
  <si>
    <t>PavlenkoAneta: Dr. Aneta Pavlenko is an Associate Professor at the College of Education, Temple University, Philadelphia, USA. She has lectured widely in Europe, North America, and Japan, and published numerous scientific articles and book chapters on sociolinguistics and psycholinguistics of bilingualism and second language acquisition. She is an author of Emotions and Multilingualism (Cambridge University Press, 2005), co-author of Crosslinguistic Influence in Language and Cognition (with Scott Jarvis Routledge, 2008), editor of Bilingual Minds (Multilingual Matters, 2006) and co-editor of Negotiation of Identities in Multilingual Contexts (Multilingual Matters, 2004).BlackledgeAdrian: Adrian Blackledge is Senior Lecturer in the School of Education, University of Birmingham, UK. His research focuses on language ideologies, relations of power, and the role of public discourse in diverse societies.Aneta Pavlenko is Associate Professor of TESOL in the College of Education, Temple University, Philadelphia, US. Her research examines the relationship between language and cognition, emotions, and identity in bi- and multilingual individuals. She is a co-editor of two other volumes.Adrian Blackledge is Senior Lecturer in the School of Education, University of Birmingham, UK. His research focuses on language ideologies, relations of power, and the role of public discourse in diverse societies.</t>
  </si>
  <si>
    <t>Readings in Classical Chinese Poetry and Prose</t>
  </si>
  <si>
    <t>Glossaries, Analyses</t>
  </si>
  <si>
    <t>Yuan, Naiying / Geiss, James / Tang, Hai-tao</t>
  </si>
  <si>
    <t>47</t>
  </si>
  <si>
    <t xml:space="preserve"> FOR003000 FOREIGN LANGUAGE STUDY / Chinese</t>
  </si>
  <si>
    <t>This supplemental volume continues the rigorous standard set forth in the main, three-volume Classical Chinese: A Basic Reader while reinforcing its linguistic lessons from carefully chosen representative works. Comprised of three parts-- Poetry,   Lyrics,  and  Prose --it presents texts, chronologically, that represent the artistic embodiment of China's Confucian and Taoist thought. Two introductions separately describe the structural and formal features of regulated verse and parallel prose each genre is unique to Chinese literature yet both share common characteristics tempered by the Chinese language. The main text and its four supplementary volumes together represent the most comprehensive and authoritative textbook on the language, literature, philosophy, history, and religion of premodern China. Field-tested and fine-tuned for years in classroom settings by three members of the Chinese Linguistics Project at Princeton University, it is the definitive new resource for students and instructors of classical Chinese language or culture.</t>
  </si>
  <si>
    <t>Naiying Yuan and Haitao Tang are Lecturers Emeritus in the Department of East Asian Languages, and in the Chinese Linguistics Project, at Princeton University. Tang is coauthor of Chinese Primer, an introductory Chinese language textbook (Princeton). James Geiss, who earned his Ph.D. from Princeton University in 1979, was a Ming scholar and worked for many years as research associate, editor, and contributing author to the Cambridge History of China Project.</t>
  </si>
  <si>
    <t>Mediatization and Sociolinguistic Change</t>
  </si>
  <si>
    <t>Androutsopoulos, Jannis</t>
  </si>
  <si>
    <t>36</t>
  </si>
  <si>
    <t>Discourse</t>
  </si>
  <si>
    <t>This volume brings together a range of approaches to the role of media in processes of sociolinguistic change. Its 17 chapters and five section commentaries examine the impact of mediatization on language use and ideologies from five complementary perspectives: media influence on linguistic structure, media engagement in interaction, change in mass and new media language, language-ideological change, and the role of media for minority languages.</t>
  </si>
  <si>
    <t>Jannis Androutsopoulos, University of Hamburg.</t>
  </si>
  <si>
    <t>TheMultilingual Reality</t>
  </si>
  <si>
    <t>Living with Languages</t>
  </si>
  <si>
    <t>Mohanty, Ajit K.</t>
  </si>
  <si>
    <t>This book is a multidisciplinary analysis of the meaning and dynamics of multilingualism from the perspectives of multilingual societies and language communities in the margins, who are trapped in a vicious circle of disadvantage. It analyses the social, psychological and sociolinguistic processes of linguistic dominance and hierarchical relationships among languages, discrimination, marginalisation and assertive maintenance in multilingualism characterised by a Double Divide, and shows the relationship between educational neglect of languages, capability deprivation and poverty, and loss of linguistic diversity. Its comparative analysis of language-in-education policies and practices and applications of multilingual education (MLE) in diverse contexts shows some promises and challenges in the education of indigenous/tribal/minority children. This book will be of interest to students, researchers, educators and practitioners in sociolinguistics, educational linguistics, psycholinguistics, multilingualism and bilingual/multilingual education.</t>
  </si>
  <si>
    <t>Chapter 1. Introduction: Languaging without Borders and BinariesChapter 2. The Multilingual World: Conceptual IssuesChapter 3. Multilingualism: A Resource or Burden?Chapter 4. Language, Power and Hierarchy: The Double DivideChapter 5. Negotiation of Identities in Multilingual Societies: Moving From Marginalisation/Assimilation to Assertive Maintenance    Chapter 6. Language Disadvantage, Capability Deprivation and PovertyChapter 7. Multilingualism and Language Policy in EducationChapter 8. Educational Models in Multilingual Societies: Rethinking MLEChapter 9. English in Multilingual Societies: The Dynamics of DominanceReferences</t>
  </si>
  <si>
    <t>Ajit Mohanty’s meticulous book demonstrates why all countries can learn from the Indian experience. It reveals how educational language policy can serve the interests of the marginalised, and not merely the privileged. It is the missing link to Amartiya Sen’s books on ensuring greater social justice, with English in appropriate perspective.Highly respected and beloved professor Ajit Mohanty has worked tirelessly so that children and teachers in multilingual contexts can learn and teach in their strongest languages. This inspiring book represents a wealth of experience and provides both theoretical and practical guidance on developing appropriate policy and practice in multilingual education.This remarkable and important volume stands in stark contrast to reductive, partial or tendentious accounts of language in society and education. Mohanty’s book is a tour de force. It will stand the test of time due to its ability to comprehend and critique injustice and inequality without losing sight of the cultural richness, intellectual depth and sheer marvel at the ingenuity that languages represent.</t>
  </si>
  <si>
    <t>MohantyAjit K.: Ajit K. Mohanty is Chief Adviser of the National Multilingual Education Resource Consortium (NMRC) and Retired Professor, Jawaharlal Nehru University, New Delhi, India. His research interests include multilingualism, multilingual education, multilingual socialisation and educational language policy.Ajit K. Mohanty is Chief Adviser of the National Multilingual Education Resource Consortium (NMRC) and Retired Professor, Jawaharlal Nehru University, New Delhi, India. His research interests include multilingualism, multilingual education, multilingual socialisation and educational language policy.</t>
  </si>
  <si>
    <t>Creativity and Innovations in ELT Materials Development</t>
  </si>
  <si>
    <t>Looking Beyond the Current Design</t>
  </si>
  <si>
    <t>Bao, Dat</t>
  </si>
  <si>
    <t xml:space="preserve"> EDU029000 EDUCATION / Teaching Methods &amp; Materials / General; FOR007000 FOREIGN LANGUAGE STUDY / English as a Second Language; LAN020000 LANGUAGE ARTS &amp; DISCIPLINES / Study &amp; Teaching</t>
  </si>
  <si>
    <t>This book challenges current practices in ELT materials design in order to transform coursebook quality. It proposes ways to improve task design through resources such as drama, poetry, literature and online resources and it maps out a number of unusual connections between theory and practice in the field of ELT materials development.</t>
  </si>
  <si>
    <t>List of ContributorsAuthors’ Bio DataPreface1. Dat Bao: Expanding the Discourse in ELT Materials Development through Creativity and InnovationsPart A - Improving In ELT Materials Through Creative Pedagogies2. Brian Tomlinson: Making Typical Coursebook Activities More Beneficial For the Learner3. Alan Maley: Creative Materials: An Oxymoron?4. Dat Bao: Materials for Creativity: A Constructivist Perspective5. Dat Bao and Ranran Liu: Incorporating Creativity in Primary English Coursebooks6. Tan Bee Tin: Promoting Autonomy through Creative Tasks: Broadening Possibilities within ConstraintsPart B - Improving In ELT Materials through Specific Resources7. Hae-Ok Park: ELT Materials Using Process Drama8. Paul Hullah: Living in the Materials World: Why Literature Has A Place Here9. Dat Bao and Xiaofang Shang: ICT Integration in Second Language Materials: Challenges and Insights10. Flora D. Floris, Willy A. Renandya and Dat Bao: Mining Online L2 Learning Resources: From SLA Principles to Innovative Task DesignPart C – Improving In ELT Materials through Teacher and Learner Involvement11. Rajeevnath Ramnath: Localizing the Genre-Based Approach: Materials Developing Lessons from Thailand12. Dat Bao: Fostering Self-Expression: Learners Create Their Own Visuals13. Mohammod Moninoor Roshid, Md Zulfeqar Haider and Hosne Ara Begum: Bangladeshi EFL Teachers’ Views On The English For Today Textbook: What Do They Have To Offer Inside The Classroom?Index</t>
  </si>
  <si>
    <t>This accessible edited book should be essential reading for ELT methods and materials courses and for programmes in teacher development to inspire flexibility, creativity and innovative learner involvement in a comprehensive range of classroom practices.This volume provides a fresh and original look at ELT materials development that goes beyond the general view of the field. The various chapters provide a wealth of information and ways of developing ELT materials that will be useful for materials writers and teachers. The book is user-friendly and well-organized, and the 13 chapters are clearly written. I highly recommend it to ELT professionals.This book brings new and exciting ingredients into the materials design mix, such as learner-centred visuals and process drama. Its contributors, representing the many faces of the ELT profession, include both loved ELT 'greats' and the fresh perspectives of new practitioners. Together they invite us to revisit what we know, or think we know, about ELT materials, and to re-assess the design tension between constraint and creative possibility.</t>
  </si>
  <si>
    <t>BaoDat: Dat Bao is a Senior Lecturer in the Faculty of Education, Monash University, Australia. He is the author of Understanding Silence and Reticence: Ways of Participating in Second Language Acquisition (Bloomsbury, 2014). Dat Bao is a Senior Lecturer in the Faculty of Education, Monash University, Australia. He is the author of Understanding Silence and Reticence: Ways of Participating in Second Language Acquisition (Bloomsbury, 2014). </t>
  </si>
  <si>
    <t>Handbook of Communication in the Public Sphere</t>
  </si>
  <si>
    <t>Wodak, Ruth / Koller, Veronika</t>
  </si>
  <si>
    <t>This volume brings together research from different traditions which maps the vast territory of language and communication in the public sphere from a variety of angles, including (critical) discourse analysis, genre theory and media studies. The book is divided into the three broad fields of business, politics and media, ensuring the interdisciplinary nature of the volume. Every contribution provides the state of the art of the respective field as well as most relevant theoretical frameworks, a discussion of methodologies and some empirical examples. The book addresses students and researchers in various fields of the Social Sciences. Key features:  collects international researchers from different traditions in a single compendium combines an up-to-date overview with cutting-edge research interdisciplinary nature of the volume</t>
  </si>
  <si>
    <t>HAL4 - Handbook of Language and Communication in the Public SphereTable of Contents Introduction: Shifting boundaries and emergent public spheres (Veronika Koller and Ruth Wodak)Part A: Theoretical Foundations1.Language, communication and the public sphere: definitions (Scott Wright)2.Public space, common goods, and private interests: emergent definitions in globally mediated humanity (Phil Graham)3.Media discourse and the naturalisation of categories (Nick Couldry)4.Language, communication and the public sphere: a feminist critical discourse perspective (Michelle M. Lazar)Part B: Language and Communication in Business5.Advertisements and Public Relations (Guy Cook)6.Language and communication design in the marketplace (Gerlinde Mautner)7.Identity, image, impression: corporate self-promotion and public reactions (Veronika Koller)8.Creating a 'green' image in the public sphere: corporate environmental reports in a genre perspective (Aud Solbjørg Skulstad)9.Britain&amp;#8482 and 'corporate' national identity (Lidia De Michelis)Part C: Language and Communication in Politics10.Political terminology (Paul Chilton)11.Rhetoric of political speeches (Martin Reisigl)12.Dissemination and implementation of political concepts (Florian Oberhuber)13.The contribution of critical linguistics to the analysis of discriminatory prejudices and stereotypes in the language of politics (Ruth Wodak)14.Tabloidisation of political communication in the public sphere (Werner Holly)Part D: Language and Communication in the Media15.News genres (Theo van Leeuwen)16.Specific genre features of new mass media (Helmut Gruber)17.Specific debate formats of mass media (Kay Richardson)18.The so</t>
  </si>
  <si>
    <t>Veronika Koller &amp;amp Ruth Wodak,  Lancaster University,UK.</t>
  </si>
  <si>
    <t>Languages for Special Purposes</t>
  </si>
  <si>
    <t>Laurén, Christer / Humbley, John / Budin, Gerhard</t>
  </si>
  <si>
    <t>De Gruyter Reference</t>
  </si>
  <si>
    <t>This handbook gives an overview of language for special purposes (LSP) in scientific, professional and other contexts. It provides insights into research paradigms, theories and methods while also highlighting the practical use of LSPs in concrete discourse situations. The volume is transdisciplinary oriented with a firm basis in the language sciences, including terminology, knowledge transfer, multilingual and cross-cultural exchange.</t>
  </si>
  <si>
    <t>John Humbley, Paris, France Gerhard Budin, Vienna, Austria Christer Laurén, Vasa, Finland.</t>
  </si>
  <si>
    <t>42/2</t>
  </si>
  <si>
    <t>Word and Language</t>
  </si>
  <si>
    <t>Selected Writings</t>
  </si>
  <si>
    <t>Volume II</t>
  </si>
  <si>
    <t>The Work of Major Linguists</t>
  </si>
  <si>
    <t>Jakobson</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</si>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</sst>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49" fontId="0" fillId="0" borderId="0" xfId="0" applyNumberFormat="1" applyFont="1" applyAlignment="1">
      <alignment horizontal="left"/>
    </xf>
    <xf numFmtId="14"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56388</xdr:rowOff>
    </xdr:to>
    <xdr:pic>
      <xdr:nvPicPr>
        <xdr:cNvPr id="3" name="Picture 2">
          <a:extLst>
            <a:ext uri="{FF2B5EF4-FFF2-40B4-BE49-F238E27FC236}">
              <a16:creationId xmlns:a16="http://schemas.microsoft.com/office/drawing/2014/main" id="{8D4C601C-8D49-41D5-B364-535CEDA0BD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2511" cy="1332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89262-C4E7-46BD-8592-51E2F844957B}">
  <dimension ref="A1:AK208"/>
  <sheetViews>
    <sheetView tabSelected="1" workbookViewId="0">
      <selection activeCell="P1" sqref="P1:P1048576"/>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 min="32" max="34" width="9" bestFit="1"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0" t="s">
        <v>3</v>
      </c>
      <c r="B8" s="10" t="s">
        <v>4</v>
      </c>
      <c r="C8" s="10" t="s">
        <v>5</v>
      </c>
      <c r="D8" s="10" t="s">
        <v>6</v>
      </c>
      <c r="E8" s="11" t="s">
        <v>7</v>
      </c>
      <c r="F8" s="11" t="s">
        <v>8</v>
      </c>
      <c r="G8" s="12" t="s">
        <v>9</v>
      </c>
      <c r="H8" s="11" t="s">
        <v>10</v>
      </c>
      <c r="I8" s="11" t="s">
        <v>11</v>
      </c>
      <c r="J8" s="12" t="s">
        <v>12</v>
      </c>
      <c r="K8" s="12" t="s">
        <v>13</v>
      </c>
      <c r="L8" s="13" t="s">
        <v>14</v>
      </c>
      <c r="M8" s="12" t="s">
        <v>15</v>
      </c>
      <c r="N8" s="14" t="s">
        <v>16</v>
      </c>
      <c r="O8" s="11" t="s">
        <v>17</v>
      </c>
      <c r="P8" s="15" t="s">
        <v>18</v>
      </c>
      <c r="Q8" s="12" t="s">
        <v>19</v>
      </c>
      <c r="R8" s="15" t="s">
        <v>20</v>
      </c>
      <c r="S8" s="15" t="s">
        <v>21</v>
      </c>
      <c r="T8" s="12" t="s">
        <v>22</v>
      </c>
      <c r="U8" s="12" t="s">
        <v>23</v>
      </c>
      <c r="V8" s="12" t="s">
        <v>24</v>
      </c>
      <c r="W8" s="12" t="s">
        <v>25</v>
      </c>
      <c r="X8" s="12" t="s">
        <v>26</v>
      </c>
      <c r="Y8" s="11" t="s">
        <v>27</v>
      </c>
      <c r="Z8" s="11" t="s">
        <v>28</v>
      </c>
      <c r="AA8" s="11" t="s">
        <v>29</v>
      </c>
      <c r="AB8" s="11" t="s">
        <v>30</v>
      </c>
      <c r="AC8" s="12" t="s">
        <v>31</v>
      </c>
      <c r="AD8" s="10" t="s">
        <v>32</v>
      </c>
      <c r="AE8" s="10" t="s">
        <v>33</v>
      </c>
      <c r="AF8" s="12" t="s">
        <v>1198</v>
      </c>
      <c r="AG8" s="10" t="s">
        <v>1199</v>
      </c>
      <c r="AH8" s="10" t="s">
        <v>1200</v>
      </c>
      <c r="AI8" s="12" t="s">
        <v>34</v>
      </c>
      <c r="AJ8" s="12" t="s">
        <v>35</v>
      </c>
      <c r="AK8" s="12" t="s">
        <v>36</v>
      </c>
    </row>
    <row r="9" spans="1:37" s="6" customFormat="1" x14ac:dyDescent="0.3">
      <c r="A9" s="6">
        <v>498002</v>
      </c>
      <c r="B9" s="7">
        <v>9783110378382</v>
      </c>
      <c r="C9" s="7"/>
      <c r="D9" s="7">
        <v>9783110376180</v>
      </c>
      <c r="E9" s="6" t="s">
        <v>37</v>
      </c>
      <c r="F9" s="6" t="s">
        <v>38</v>
      </c>
      <c r="H9" s="6" t="s">
        <v>39</v>
      </c>
      <c r="J9" s="6">
        <v>3</v>
      </c>
      <c r="K9" s="6" t="s">
        <v>40</v>
      </c>
      <c r="L9" s="8" t="s">
        <v>41</v>
      </c>
      <c r="M9" s="6" t="s">
        <v>42</v>
      </c>
      <c r="N9" s="9">
        <v>42143</v>
      </c>
      <c r="O9" s="6">
        <v>2015</v>
      </c>
      <c r="P9" s="6">
        <v>290</v>
      </c>
      <c r="R9" s="6">
        <v>10</v>
      </c>
      <c r="S9" s="6">
        <v>2320</v>
      </c>
      <c r="T9" s="6" t="s">
        <v>44</v>
      </c>
      <c r="U9" s="6" t="s">
        <v>45</v>
      </c>
      <c r="V9" s="6" t="s">
        <v>46</v>
      </c>
      <c r="W9" s="6" t="s">
        <v>47</v>
      </c>
      <c r="X9" s="6" t="s">
        <v>48</v>
      </c>
      <c r="Y9" s="6" t="s">
        <v>49</v>
      </c>
      <c r="AA9" s="6" t="s">
        <v>50</v>
      </c>
      <c r="AB9" s="6" t="s">
        <v>51</v>
      </c>
      <c r="AC9" s="6">
        <v>299</v>
      </c>
      <c r="AE9" s="6">
        <v>25.95</v>
      </c>
      <c r="AF9" s="6" t="s">
        <v>43</v>
      </c>
      <c r="AG9" s="7"/>
      <c r="AH9" s="6" t="s">
        <v>43</v>
      </c>
      <c r="AI9" s="6" t="str">
        <f>HYPERLINK("https://doi.org/10.1515/9783110378382")</f>
        <v>https://doi.org/10.1515/9783110378382</v>
      </c>
      <c r="AK9" s="6" t="s">
        <v>52</v>
      </c>
    </row>
    <row r="10" spans="1:37" s="6" customFormat="1" x14ac:dyDescent="0.3">
      <c r="A10" s="6">
        <v>592293</v>
      </c>
      <c r="B10" s="7">
        <v>9781800410251</v>
      </c>
      <c r="C10" s="7"/>
      <c r="D10" s="7"/>
      <c r="F10" s="6" t="s">
        <v>53</v>
      </c>
      <c r="G10" s="6" t="s">
        <v>54</v>
      </c>
      <c r="H10" s="6" t="s">
        <v>55</v>
      </c>
      <c r="J10" s="6">
        <v>1</v>
      </c>
      <c r="M10" s="6" t="s">
        <v>56</v>
      </c>
      <c r="N10" s="9">
        <v>44238</v>
      </c>
      <c r="O10" s="6">
        <v>2021</v>
      </c>
      <c r="P10" s="6">
        <v>192</v>
      </c>
      <c r="R10" s="6">
        <v>10</v>
      </c>
      <c r="T10" s="6" t="s">
        <v>44</v>
      </c>
      <c r="U10" s="6" t="s">
        <v>57</v>
      </c>
      <c r="V10" s="6" t="s">
        <v>58</v>
      </c>
      <c r="W10" s="6" t="s">
        <v>59</v>
      </c>
      <c r="Y10" s="6" t="s">
        <v>60</v>
      </c>
      <c r="AC10" s="6">
        <v>179.9</v>
      </c>
      <c r="AF10" s="6" t="s">
        <v>43</v>
      </c>
      <c r="AG10" s="7"/>
      <c r="AH10" s="7"/>
      <c r="AI10" s="6" t="str">
        <f>HYPERLINK("https://doi.org/10.21832/9781800410251")</f>
        <v>https://doi.org/10.21832/9781800410251</v>
      </c>
      <c r="AK10" s="6" t="s">
        <v>52</v>
      </c>
    </row>
    <row r="11" spans="1:37" s="6" customFormat="1" x14ac:dyDescent="0.3">
      <c r="A11" s="6">
        <v>125340</v>
      </c>
      <c r="B11" s="7">
        <v>9780674065093</v>
      </c>
      <c r="C11" s="7"/>
      <c r="D11" s="7"/>
      <c r="F11" s="6" t="s">
        <v>61</v>
      </c>
      <c r="H11" s="6" t="s">
        <v>62</v>
      </c>
      <c r="J11" s="6">
        <v>1</v>
      </c>
      <c r="M11" s="6" t="s">
        <v>63</v>
      </c>
      <c r="N11" s="9">
        <v>41015</v>
      </c>
      <c r="O11" s="6">
        <v>2011</v>
      </c>
      <c r="P11" s="6">
        <v>238</v>
      </c>
      <c r="R11" s="6">
        <v>10</v>
      </c>
      <c r="T11" s="6" t="s">
        <v>44</v>
      </c>
      <c r="U11" s="6" t="s">
        <v>64</v>
      </c>
      <c r="V11" s="6" t="s">
        <v>65</v>
      </c>
      <c r="W11" s="6" t="s">
        <v>66</v>
      </c>
      <c r="Y11" s="6" t="s">
        <v>67</v>
      </c>
      <c r="Z11" s="6" t="s">
        <v>68</v>
      </c>
      <c r="AB11" s="6" t="s">
        <v>69</v>
      </c>
      <c r="AC11" s="6">
        <v>47</v>
      </c>
      <c r="AF11" s="6" t="s">
        <v>43</v>
      </c>
      <c r="AG11" s="7"/>
      <c r="AH11" s="7"/>
      <c r="AI11" s="6" t="str">
        <f>HYPERLINK("https://doi.org/10.4159/harvard.9780674065093")</f>
        <v>https://doi.org/10.4159/harvard.9780674065093</v>
      </c>
      <c r="AK11" s="6" t="s">
        <v>52</v>
      </c>
    </row>
    <row r="12" spans="1:37" s="6" customFormat="1" x14ac:dyDescent="0.3">
      <c r="A12" s="6">
        <v>14534</v>
      </c>
      <c r="B12" s="7">
        <v>9783110197181</v>
      </c>
      <c r="C12" s="7"/>
      <c r="D12" s="7"/>
      <c r="F12" s="6" t="s">
        <v>70</v>
      </c>
      <c r="G12" s="6" t="s">
        <v>71</v>
      </c>
      <c r="I12" s="6" t="s">
        <v>72</v>
      </c>
      <c r="J12" s="6">
        <v>1</v>
      </c>
      <c r="M12" s="6" t="s">
        <v>42</v>
      </c>
      <c r="N12" s="9">
        <v>39801</v>
      </c>
      <c r="O12" s="6">
        <v>2004</v>
      </c>
      <c r="P12" s="6">
        <v>2388</v>
      </c>
      <c r="R12" s="6">
        <v>10</v>
      </c>
      <c r="T12" s="6" t="s">
        <v>44</v>
      </c>
      <c r="U12" s="6" t="s">
        <v>45</v>
      </c>
      <c r="V12" s="6" t="s">
        <v>46</v>
      </c>
      <c r="W12" s="6" t="s">
        <v>47</v>
      </c>
      <c r="Y12" s="6" t="s">
        <v>73</v>
      </c>
      <c r="Z12" s="6" t="s">
        <v>74</v>
      </c>
      <c r="AA12" s="6" t="s">
        <v>75</v>
      </c>
      <c r="AB12" s="6" t="s">
        <v>76</v>
      </c>
      <c r="AC12" s="6">
        <v>650</v>
      </c>
      <c r="AF12" s="6" t="s">
        <v>43</v>
      </c>
      <c r="AG12" s="7"/>
      <c r="AH12" s="7"/>
      <c r="AI12" s="6" t="str">
        <f>HYPERLINK("https://doi.org/10.1515/9783110197181")</f>
        <v>https://doi.org/10.1515/9783110197181</v>
      </c>
      <c r="AK12" s="6" t="s">
        <v>52</v>
      </c>
    </row>
    <row r="13" spans="1:37" s="6" customFormat="1" x14ac:dyDescent="0.3">
      <c r="A13" s="6">
        <v>32484</v>
      </c>
      <c r="B13" s="7">
        <v>9783110215489</v>
      </c>
      <c r="C13" s="7"/>
      <c r="D13" s="7">
        <v>9783110203677</v>
      </c>
      <c r="E13" s="6" t="s">
        <v>37</v>
      </c>
      <c r="F13" s="6" t="s">
        <v>77</v>
      </c>
      <c r="G13" s="6" t="s">
        <v>78</v>
      </c>
      <c r="H13" s="6" t="s">
        <v>79</v>
      </c>
      <c r="J13" s="6">
        <v>1</v>
      </c>
      <c r="K13" s="6" t="s">
        <v>40</v>
      </c>
      <c r="L13" s="8" t="s">
        <v>80</v>
      </c>
      <c r="M13" s="6" t="s">
        <v>42</v>
      </c>
      <c r="N13" s="9">
        <v>40346</v>
      </c>
      <c r="O13" s="6">
        <v>2010</v>
      </c>
      <c r="P13" s="6">
        <v>368</v>
      </c>
      <c r="R13" s="6">
        <v>10</v>
      </c>
      <c r="S13" s="6">
        <v>2320</v>
      </c>
      <c r="T13" s="6" t="s">
        <v>44</v>
      </c>
      <c r="U13" s="6" t="s">
        <v>45</v>
      </c>
      <c r="V13" s="6" t="s">
        <v>46</v>
      </c>
      <c r="W13" s="6" t="s">
        <v>47</v>
      </c>
      <c r="X13" s="6" t="s">
        <v>48</v>
      </c>
      <c r="Y13" s="6" t="s">
        <v>81</v>
      </c>
      <c r="AB13" s="6" t="s">
        <v>82</v>
      </c>
      <c r="AC13" s="6">
        <v>299</v>
      </c>
      <c r="AE13" s="6">
        <v>29.95</v>
      </c>
      <c r="AF13" s="6" t="s">
        <v>43</v>
      </c>
      <c r="AG13" s="7"/>
      <c r="AH13" s="6" t="s">
        <v>43</v>
      </c>
      <c r="AI13" s="6" t="str">
        <f>HYPERLINK("https://doi.org/10.1515/9783110215489")</f>
        <v>https://doi.org/10.1515/9783110215489</v>
      </c>
      <c r="AK13" s="6" t="s">
        <v>52</v>
      </c>
    </row>
    <row r="14" spans="1:37" s="6" customFormat="1" x14ac:dyDescent="0.3">
      <c r="A14" s="6">
        <v>568596</v>
      </c>
      <c r="B14" s="7">
        <v>9780520972278</v>
      </c>
      <c r="C14" s="7"/>
      <c r="D14" s="7"/>
      <c r="F14" s="6" t="s">
        <v>83</v>
      </c>
      <c r="G14" s="6" t="s">
        <v>84</v>
      </c>
      <c r="H14" s="6" t="s">
        <v>85</v>
      </c>
      <c r="J14" s="6">
        <v>4</v>
      </c>
      <c r="M14" s="6" t="s">
        <v>86</v>
      </c>
      <c r="N14" s="9">
        <v>43599</v>
      </c>
      <c r="O14" s="6">
        <v>2019</v>
      </c>
      <c r="P14" s="6">
        <v>568</v>
      </c>
      <c r="R14" s="6">
        <v>10</v>
      </c>
      <c r="T14" s="6" t="s">
        <v>44</v>
      </c>
      <c r="U14" s="6" t="s">
        <v>87</v>
      </c>
      <c r="V14" s="6" t="s">
        <v>88</v>
      </c>
      <c r="W14" s="6" t="s">
        <v>89</v>
      </c>
      <c r="Y14" s="6" t="s">
        <v>90</v>
      </c>
      <c r="Z14" s="6" t="s">
        <v>91</v>
      </c>
      <c r="AB14" s="6" t="s">
        <v>92</v>
      </c>
      <c r="AC14" s="6">
        <v>211.95</v>
      </c>
      <c r="AF14" s="6" t="s">
        <v>43</v>
      </c>
      <c r="AG14" s="7"/>
      <c r="AH14" s="7"/>
      <c r="AI14" s="6" t="str">
        <f>HYPERLINK("https://doi.org/10.1525/9780520972278")</f>
        <v>https://doi.org/10.1525/9780520972278</v>
      </c>
      <c r="AK14" s="6" t="s">
        <v>52</v>
      </c>
    </row>
    <row r="15" spans="1:37" s="6" customFormat="1" x14ac:dyDescent="0.3">
      <c r="A15" s="6">
        <v>123930</v>
      </c>
      <c r="B15" s="7">
        <v>9781614511335</v>
      </c>
      <c r="C15" s="7">
        <v>9781614511809</v>
      </c>
      <c r="D15" s="7">
        <v>9781501516962</v>
      </c>
      <c r="F15" s="6" t="s">
        <v>93</v>
      </c>
      <c r="I15" s="6" t="s">
        <v>94</v>
      </c>
      <c r="J15" s="6">
        <v>1</v>
      </c>
      <c r="K15" s="6" t="s">
        <v>95</v>
      </c>
      <c r="L15" s="8" t="s">
        <v>96</v>
      </c>
      <c r="M15" s="6" t="s">
        <v>42</v>
      </c>
      <c r="N15" s="9">
        <v>42625</v>
      </c>
      <c r="O15" s="6">
        <v>2016</v>
      </c>
      <c r="P15" s="6">
        <v>648</v>
      </c>
      <c r="T15" s="6" t="s">
        <v>44</v>
      </c>
      <c r="U15" s="6" t="s">
        <v>57</v>
      </c>
      <c r="V15" s="6" t="s">
        <v>58</v>
      </c>
      <c r="W15" s="6" t="s">
        <v>47</v>
      </c>
      <c r="Y15" s="6" t="s">
        <v>97</v>
      </c>
      <c r="AA15" s="6" t="s">
        <v>98</v>
      </c>
      <c r="AB15" s="6" t="s">
        <v>99</v>
      </c>
      <c r="AC15" s="6">
        <v>249</v>
      </c>
      <c r="AD15" s="6">
        <v>250</v>
      </c>
      <c r="AE15" s="6">
        <v>39.950000000000003</v>
      </c>
      <c r="AF15" s="6" t="s">
        <v>43</v>
      </c>
      <c r="AG15" s="6" t="s">
        <v>43</v>
      </c>
      <c r="AH15" s="6" t="s">
        <v>43</v>
      </c>
      <c r="AI15" s="6" t="str">
        <f>HYPERLINK("https://doi.org/10.1515/9781614511335")</f>
        <v>https://doi.org/10.1515/9781614511335</v>
      </c>
      <c r="AK15" s="6" t="s">
        <v>52</v>
      </c>
    </row>
    <row r="16" spans="1:37" s="6" customFormat="1" x14ac:dyDescent="0.3">
      <c r="A16" s="6">
        <v>10454</v>
      </c>
      <c r="B16" s="7">
        <v>9783110858020</v>
      </c>
      <c r="C16" s="7">
        <v>9783110096941</v>
      </c>
      <c r="D16" s="7"/>
      <c r="J16" s="6">
        <v>1</v>
      </c>
      <c r="K16" s="6" t="s">
        <v>100</v>
      </c>
      <c r="L16" s="8" t="s">
        <v>101</v>
      </c>
      <c r="M16" s="6" t="s">
        <v>42</v>
      </c>
      <c r="N16" s="9">
        <v>43927</v>
      </c>
      <c r="O16" s="6">
        <v>1987</v>
      </c>
      <c r="P16" s="6">
        <v>854</v>
      </c>
      <c r="R16" s="6">
        <v>10</v>
      </c>
      <c r="T16" s="6" t="s">
        <v>44</v>
      </c>
      <c r="U16" s="6" t="s">
        <v>64</v>
      </c>
      <c r="V16" s="6" t="s">
        <v>102</v>
      </c>
      <c r="W16" s="6" t="s">
        <v>47</v>
      </c>
      <c r="AC16" s="6">
        <v>300</v>
      </c>
      <c r="AD16" s="6">
        <v>368</v>
      </c>
      <c r="AF16" s="6" t="s">
        <v>43</v>
      </c>
      <c r="AG16" s="6" t="s">
        <v>43</v>
      </c>
      <c r="AH16" s="7"/>
      <c r="AI16" s="6" t="str">
        <f>HYPERLINK("https://doi.org/10.1515/9783110858020")</f>
        <v>https://doi.org/10.1515/9783110858020</v>
      </c>
      <c r="AK16" s="6" t="s">
        <v>52</v>
      </c>
    </row>
    <row r="17" spans="1:37" s="6" customFormat="1" x14ac:dyDescent="0.3">
      <c r="A17" s="6">
        <v>125957</v>
      </c>
      <c r="B17" s="7">
        <v>9783110302028</v>
      </c>
      <c r="C17" s="7">
        <v>9783110300802</v>
      </c>
      <c r="D17" s="7"/>
      <c r="I17" s="6" t="s">
        <v>103</v>
      </c>
      <c r="J17" s="6">
        <v>1</v>
      </c>
      <c r="K17" s="6" t="s">
        <v>100</v>
      </c>
      <c r="L17" s="8" t="s">
        <v>104</v>
      </c>
      <c r="M17" s="6" t="s">
        <v>42</v>
      </c>
      <c r="N17" s="9">
        <v>41941</v>
      </c>
      <c r="O17" s="6">
        <v>2014</v>
      </c>
      <c r="P17" s="6">
        <v>1074</v>
      </c>
      <c r="R17" s="6">
        <v>10</v>
      </c>
      <c r="T17" s="6" t="s">
        <v>44</v>
      </c>
      <c r="U17" s="6" t="s">
        <v>64</v>
      </c>
      <c r="V17" s="6" t="s">
        <v>102</v>
      </c>
      <c r="W17" s="6" t="s">
        <v>105</v>
      </c>
      <c r="Y17" s="6" t="s">
        <v>106</v>
      </c>
      <c r="AB17" s="6" t="s">
        <v>107</v>
      </c>
      <c r="AC17" s="6">
        <v>320</v>
      </c>
      <c r="AD17" s="6">
        <v>390</v>
      </c>
      <c r="AF17" s="6" t="s">
        <v>43</v>
      </c>
      <c r="AG17" s="6" t="s">
        <v>43</v>
      </c>
      <c r="AH17" s="7"/>
      <c r="AI17" s="6" t="str">
        <f>HYPERLINK("https://doi.org/10.1515/9783110302028")</f>
        <v>https://doi.org/10.1515/9783110302028</v>
      </c>
      <c r="AK17" s="6" t="s">
        <v>52</v>
      </c>
    </row>
    <row r="18" spans="1:37" s="6" customFormat="1" x14ac:dyDescent="0.3">
      <c r="A18" s="6">
        <v>514792</v>
      </c>
      <c r="B18" s="7">
        <v>9780674056459</v>
      </c>
      <c r="C18" s="7"/>
      <c r="D18" s="7"/>
      <c r="F18" s="6" t="s">
        <v>108</v>
      </c>
      <c r="G18" s="6" t="s">
        <v>109</v>
      </c>
      <c r="H18" s="6" t="s">
        <v>110</v>
      </c>
      <c r="J18" s="6">
        <v>1</v>
      </c>
      <c r="M18" s="6" t="s">
        <v>63</v>
      </c>
      <c r="N18" s="9">
        <v>41183</v>
      </c>
      <c r="O18" s="6">
        <v>2010</v>
      </c>
      <c r="P18" s="6">
        <v>304</v>
      </c>
      <c r="R18" s="6">
        <v>10</v>
      </c>
      <c r="T18" s="6" t="s">
        <v>44</v>
      </c>
      <c r="U18" s="6" t="s">
        <v>64</v>
      </c>
      <c r="V18" s="6" t="s">
        <v>65</v>
      </c>
      <c r="W18" s="6" t="s">
        <v>111</v>
      </c>
      <c r="Y18" s="6" t="s">
        <v>112</v>
      </c>
      <c r="Z18" s="6" t="s">
        <v>113</v>
      </c>
      <c r="AA18" s="6" t="s">
        <v>114</v>
      </c>
      <c r="AC18" s="6">
        <v>42</v>
      </c>
      <c r="AF18" s="6" t="s">
        <v>43</v>
      </c>
      <c r="AG18" s="7"/>
      <c r="AH18" s="7"/>
      <c r="AI18" s="6" t="str">
        <f>HYPERLINK("https://doi.org/10.4159/9780674056459")</f>
        <v>https://doi.org/10.4159/9780674056459</v>
      </c>
      <c r="AK18" s="6" t="s">
        <v>52</v>
      </c>
    </row>
    <row r="19" spans="1:37" s="6" customFormat="1" x14ac:dyDescent="0.3">
      <c r="A19" s="6">
        <v>512363</v>
      </c>
      <c r="B19" s="7">
        <v>9781400849918</v>
      </c>
      <c r="C19" s="7"/>
      <c r="D19" s="7"/>
      <c r="F19" s="6" t="s">
        <v>115</v>
      </c>
      <c r="G19" s="6" t="s">
        <v>116</v>
      </c>
      <c r="I19" s="6" t="s">
        <v>117</v>
      </c>
      <c r="J19" s="6">
        <v>1</v>
      </c>
      <c r="K19" s="6" t="s">
        <v>118</v>
      </c>
      <c r="L19" s="8" t="s">
        <v>119</v>
      </c>
      <c r="M19" s="6" t="s">
        <v>120</v>
      </c>
      <c r="N19" s="9">
        <v>41679</v>
      </c>
      <c r="O19" s="6">
        <v>2014</v>
      </c>
      <c r="P19" s="6">
        <v>1344</v>
      </c>
      <c r="R19" s="6">
        <v>10</v>
      </c>
      <c r="T19" s="6" t="s">
        <v>44</v>
      </c>
      <c r="U19" s="6" t="s">
        <v>64</v>
      </c>
      <c r="V19" s="6" t="s">
        <v>102</v>
      </c>
      <c r="W19" s="6" t="s">
        <v>121</v>
      </c>
      <c r="Y19" s="6" t="s">
        <v>122</v>
      </c>
      <c r="AA19" s="6" t="s">
        <v>123</v>
      </c>
      <c r="AB19" s="6" t="s">
        <v>124</v>
      </c>
      <c r="AC19" s="6">
        <v>175</v>
      </c>
      <c r="AF19" s="6" t="s">
        <v>43</v>
      </c>
      <c r="AG19" s="7"/>
      <c r="AH19" s="7"/>
      <c r="AI19" s="6" t="str">
        <f>HYPERLINK("https://doi.org/10.1515/9781400849918")</f>
        <v>https://doi.org/10.1515/9781400849918</v>
      </c>
      <c r="AK19" s="6" t="s">
        <v>52</v>
      </c>
    </row>
    <row r="20" spans="1:37" s="6" customFormat="1" x14ac:dyDescent="0.3">
      <c r="A20" s="6">
        <v>513202</v>
      </c>
      <c r="B20" s="7">
        <v>9783110435351</v>
      </c>
      <c r="C20" s="7">
        <v>9783110441062</v>
      </c>
      <c r="D20" s="7"/>
      <c r="I20" s="6" t="s">
        <v>125</v>
      </c>
      <c r="J20" s="6">
        <v>1</v>
      </c>
      <c r="K20" s="6" t="s">
        <v>100</v>
      </c>
      <c r="L20" s="8" t="s">
        <v>126</v>
      </c>
      <c r="M20" s="6" t="s">
        <v>42</v>
      </c>
      <c r="N20" s="9">
        <v>43696</v>
      </c>
      <c r="O20" s="6">
        <v>2019</v>
      </c>
      <c r="P20" s="6">
        <v>853</v>
      </c>
      <c r="T20" s="6" t="s">
        <v>44</v>
      </c>
      <c r="U20" s="6" t="s">
        <v>64</v>
      </c>
      <c r="V20" s="6" t="s">
        <v>127</v>
      </c>
      <c r="W20" s="6" t="s">
        <v>47</v>
      </c>
      <c r="Y20" s="6" t="s">
        <v>128</v>
      </c>
      <c r="AB20" s="6" t="s">
        <v>129</v>
      </c>
      <c r="AC20" s="6">
        <v>300</v>
      </c>
      <c r="AD20" s="6">
        <v>370</v>
      </c>
      <c r="AF20" s="6" t="s">
        <v>43</v>
      </c>
      <c r="AG20" s="6" t="s">
        <v>43</v>
      </c>
      <c r="AH20" s="7"/>
      <c r="AI20" s="6" t="str">
        <f>HYPERLINK("https://doi.org/10.1515/9783110435351")</f>
        <v>https://doi.org/10.1515/9783110435351</v>
      </c>
      <c r="AK20" s="6" t="s">
        <v>52</v>
      </c>
    </row>
    <row r="21" spans="1:37" s="6" customFormat="1" x14ac:dyDescent="0.3">
      <c r="A21" s="6">
        <v>32665</v>
      </c>
      <c r="B21" s="7">
        <v>9783110261318</v>
      </c>
      <c r="C21" s="7">
        <v>9783110209624</v>
      </c>
      <c r="D21" s="7"/>
      <c r="I21" s="6" t="s">
        <v>130</v>
      </c>
      <c r="J21" s="6">
        <v>1</v>
      </c>
      <c r="K21" s="6" t="s">
        <v>100</v>
      </c>
      <c r="L21" s="8" t="s">
        <v>131</v>
      </c>
      <c r="M21" s="6" t="s">
        <v>42</v>
      </c>
      <c r="N21" s="9">
        <v>41561</v>
      </c>
      <c r="O21" s="6">
        <v>2013</v>
      </c>
      <c r="P21" s="6">
        <v>1138</v>
      </c>
      <c r="R21" s="6">
        <v>10</v>
      </c>
      <c r="T21" s="6" t="s">
        <v>44</v>
      </c>
      <c r="U21" s="6" t="s">
        <v>64</v>
      </c>
      <c r="V21" s="6" t="s">
        <v>102</v>
      </c>
      <c r="W21" s="6" t="s">
        <v>132</v>
      </c>
      <c r="Y21" s="6" t="s">
        <v>133</v>
      </c>
      <c r="AB21" s="6" t="s">
        <v>134</v>
      </c>
      <c r="AC21" s="6">
        <v>330</v>
      </c>
      <c r="AD21" s="6">
        <v>400</v>
      </c>
      <c r="AF21" s="6" t="s">
        <v>43</v>
      </c>
      <c r="AG21" s="6" t="s">
        <v>43</v>
      </c>
      <c r="AH21" s="7"/>
      <c r="AI21" s="6" t="str">
        <f>HYPERLINK("https://doi.org/10.1515/9783110261318")</f>
        <v>https://doi.org/10.1515/9783110261318</v>
      </c>
      <c r="AK21" s="6" t="s">
        <v>52</v>
      </c>
    </row>
    <row r="22" spans="1:37" s="6" customFormat="1" x14ac:dyDescent="0.3">
      <c r="A22" s="6">
        <v>535794</v>
      </c>
      <c r="B22" s="7">
        <v>9781847691293</v>
      </c>
      <c r="C22" s="7"/>
      <c r="D22" s="7"/>
      <c r="F22" s="6" t="s">
        <v>135</v>
      </c>
      <c r="I22" s="6" t="s">
        <v>136</v>
      </c>
      <c r="J22" s="6">
        <v>1</v>
      </c>
      <c r="K22" s="6" t="s">
        <v>137</v>
      </c>
      <c r="M22" s="6" t="s">
        <v>56</v>
      </c>
      <c r="N22" s="9">
        <v>39825</v>
      </c>
      <c r="O22" s="6">
        <v>2009</v>
      </c>
      <c r="P22" s="6">
        <v>352</v>
      </c>
      <c r="R22" s="6">
        <v>10</v>
      </c>
      <c r="T22" s="6" t="s">
        <v>44</v>
      </c>
      <c r="U22" s="6" t="s">
        <v>64</v>
      </c>
      <c r="V22" s="6" t="s">
        <v>138</v>
      </c>
      <c r="W22" s="6" t="s">
        <v>139</v>
      </c>
      <c r="Y22" s="6" t="s">
        <v>140</v>
      </c>
      <c r="Z22" s="6" t="s">
        <v>141</v>
      </c>
      <c r="AA22" s="6" t="s">
        <v>142</v>
      </c>
      <c r="AB22" s="6" t="s">
        <v>143</v>
      </c>
      <c r="AC22" s="6">
        <v>289.89999999999998</v>
      </c>
      <c r="AF22" s="6" t="s">
        <v>43</v>
      </c>
      <c r="AG22" s="7"/>
      <c r="AH22" s="7"/>
      <c r="AI22" s="6" t="str">
        <f>HYPERLINK("https://doi.org/10.21832/9781847691293")</f>
        <v>https://doi.org/10.21832/9781847691293</v>
      </c>
      <c r="AK22" s="6" t="s">
        <v>52</v>
      </c>
    </row>
    <row r="23" spans="1:37" s="6" customFormat="1" x14ac:dyDescent="0.3">
      <c r="A23" s="6">
        <v>553947</v>
      </c>
      <c r="B23" s="7">
        <v>9781788920148</v>
      </c>
      <c r="C23" s="7"/>
      <c r="D23" s="7"/>
      <c r="F23" s="6" t="s">
        <v>144</v>
      </c>
      <c r="H23" s="6" t="s">
        <v>145</v>
      </c>
      <c r="J23" s="6">
        <v>1</v>
      </c>
      <c r="K23" s="6" t="s">
        <v>137</v>
      </c>
      <c r="M23" s="6" t="s">
        <v>56</v>
      </c>
      <c r="N23" s="9">
        <v>43269</v>
      </c>
      <c r="O23" s="6">
        <v>2018</v>
      </c>
      <c r="R23" s="6">
        <v>10</v>
      </c>
      <c r="T23" s="6" t="s">
        <v>44</v>
      </c>
      <c r="U23" s="6" t="s">
        <v>64</v>
      </c>
      <c r="V23" s="6" t="s">
        <v>138</v>
      </c>
      <c r="W23" s="6" t="s">
        <v>146</v>
      </c>
      <c r="Y23" s="6" t="s">
        <v>147</v>
      </c>
      <c r="Z23" s="6" t="s">
        <v>148</v>
      </c>
      <c r="AA23" s="6" t="s">
        <v>149</v>
      </c>
      <c r="AB23" s="6" t="s">
        <v>150</v>
      </c>
      <c r="AC23" s="6">
        <v>289.89999999999998</v>
      </c>
      <c r="AF23" s="6" t="s">
        <v>43</v>
      </c>
      <c r="AG23" s="7"/>
      <c r="AH23" s="7"/>
      <c r="AI23" s="6" t="str">
        <f>HYPERLINK("https://doi.org/10.21832/9781788920148")</f>
        <v>https://doi.org/10.21832/9781788920148</v>
      </c>
      <c r="AK23" s="6" t="s">
        <v>52</v>
      </c>
    </row>
    <row r="24" spans="1:37" s="6" customFormat="1" x14ac:dyDescent="0.3">
      <c r="A24" s="6">
        <v>632363</v>
      </c>
      <c r="B24" s="7">
        <v>9783110194258</v>
      </c>
      <c r="C24" s="7"/>
      <c r="D24" s="7"/>
      <c r="I24" s="6" t="s">
        <v>151</v>
      </c>
      <c r="J24" s="6">
        <v>2</v>
      </c>
      <c r="K24" s="6" t="s">
        <v>100</v>
      </c>
      <c r="L24" s="8" t="s">
        <v>152</v>
      </c>
      <c r="M24" s="6" t="s">
        <v>42</v>
      </c>
      <c r="N24" s="9">
        <v>39643</v>
      </c>
      <c r="O24" s="6">
        <v>2005</v>
      </c>
      <c r="P24" s="6">
        <v>892</v>
      </c>
      <c r="R24" s="6">
        <v>10</v>
      </c>
      <c r="S24" s="6">
        <v>27</v>
      </c>
      <c r="T24" s="6" t="s">
        <v>44</v>
      </c>
      <c r="U24" s="6" t="s">
        <v>64</v>
      </c>
      <c r="V24" s="6" t="s">
        <v>153</v>
      </c>
      <c r="W24" s="6" t="s">
        <v>47</v>
      </c>
      <c r="AA24" s="6" t="s">
        <v>154</v>
      </c>
      <c r="AC24" s="6">
        <v>390</v>
      </c>
      <c r="AF24" s="6" t="s">
        <v>43</v>
      </c>
      <c r="AG24" s="7"/>
      <c r="AH24" s="7"/>
      <c r="AI24" s="6" t="str">
        <f>HYPERLINK("https://doi.org/10.1515/9783110171488.2")</f>
        <v>https://doi.org/10.1515/9783110171488.2</v>
      </c>
      <c r="AK24" s="6" t="s">
        <v>52</v>
      </c>
    </row>
    <row r="25" spans="1:37" s="6" customFormat="1" x14ac:dyDescent="0.3">
      <c r="A25" s="6">
        <v>5281</v>
      </c>
      <c r="B25" s="7">
        <v>9783110194180</v>
      </c>
      <c r="C25" s="7">
        <v>9783110158847</v>
      </c>
      <c r="D25" s="7"/>
      <c r="J25" s="6">
        <v>1</v>
      </c>
      <c r="K25" s="6" t="s">
        <v>100</v>
      </c>
      <c r="L25" s="8" t="s">
        <v>155</v>
      </c>
      <c r="M25" s="6" t="s">
        <v>42</v>
      </c>
      <c r="N25" s="9">
        <v>39643</v>
      </c>
      <c r="O25" s="6">
        <v>1999</v>
      </c>
      <c r="R25" s="6">
        <v>10</v>
      </c>
      <c r="S25" s="6">
        <v>27</v>
      </c>
      <c r="T25" s="6" t="s">
        <v>44</v>
      </c>
      <c r="U25" s="6" t="s">
        <v>64</v>
      </c>
      <c r="V25" s="6" t="s">
        <v>153</v>
      </c>
      <c r="W25" s="6" t="s">
        <v>156</v>
      </c>
      <c r="AC25" s="6">
        <v>660</v>
      </c>
      <c r="AD25" s="6">
        <v>820</v>
      </c>
      <c r="AF25" s="6" t="s">
        <v>43</v>
      </c>
      <c r="AG25" s="6" t="s">
        <v>43</v>
      </c>
      <c r="AH25" s="7"/>
      <c r="AI25" s="6" t="str">
        <f>HYPERLINK("https://doi.org/10.1515/9783110158847.2")</f>
        <v>https://doi.org/10.1515/9783110158847.2</v>
      </c>
      <c r="AK25" s="6" t="s">
        <v>52</v>
      </c>
    </row>
    <row r="26" spans="1:37" s="6" customFormat="1" x14ac:dyDescent="0.3">
      <c r="A26" s="6">
        <v>550478</v>
      </c>
      <c r="B26" s="7">
        <v>9780300240603</v>
      </c>
      <c r="C26" s="7"/>
      <c r="D26" s="7"/>
      <c r="F26" s="6" t="s">
        <v>157</v>
      </c>
      <c r="G26" s="6" t="s">
        <v>158</v>
      </c>
      <c r="H26" s="6" t="s">
        <v>159</v>
      </c>
      <c r="J26" s="6">
        <v>1</v>
      </c>
      <c r="M26" s="6" t="s">
        <v>160</v>
      </c>
      <c r="N26" s="9">
        <v>43437</v>
      </c>
      <c r="O26" s="6">
        <v>2018</v>
      </c>
      <c r="P26" s="6">
        <v>448</v>
      </c>
      <c r="R26" s="6">
        <v>10</v>
      </c>
      <c r="T26" s="6" t="s">
        <v>44</v>
      </c>
      <c r="U26" s="6" t="s">
        <v>57</v>
      </c>
      <c r="V26" s="6" t="s">
        <v>161</v>
      </c>
      <c r="W26" s="6" t="s">
        <v>162</v>
      </c>
      <c r="Y26" s="6" t="s">
        <v>163</v>
      </c>
      <c r="AB26" s="6" t="s">
        <v>164</v>
      </c>
      <c r="AC26" s="6">
        <v>125.95</v>
      </c>
      <c r="AF26" s="6" t="s">
        <v>43</v>
      </c>
      <c r="AG26" s="7"/>
      <c r="AH26" s="7"/>
      <c r="AI26" s="6" t="str">
        <f>HYPERLINK("https://doi.org/10.12987/9780300240603?locatt=mode:legacy")</f>
        <v>https://doi.org/10.12987/9780300240603?locatt=mode:legacy</v>
      </c>
      <c r="AK26" s="6" t="s">
        <v>52</v>
      </c>
    </row>
    <row r="27" spans="1:37" s="6" customFormat="1" x14ac:dyDescent="0.3">
      <c r="A27" s="6">
        <v>546838</v>
      </c>
      <c r="B27" s="7">
        <v>9781847691507</v>
      </c>
      <c r="C27" s="7"/>
      <c r="D27" s="7"/>
      <c r="F27" s="6" t="s">
        <v>165</v>
      </c>
      <c r="H27" s="6" t="s">
        <v>166</v>
      </c>
      <c r="J27" s="6">
        <v>1</v>
      </c>
      <c r="K27" s="6" t="s">
        <v>167</v>
      </c>
      <c r="M27" s="6" t="s">
        <v>56</v>
      </c>
      <c r="N27" s="9">
        <v>39861</v>
      </c>
      <c r="O27" s="6">
        <v>2009</v>
      </c>
      <c r="P27" s="6">
        <v>312</v>
      </c>
      <c r="R27" s="6">
        <v>10</v>
      </c>
      <c r="T27" s="6" t="s">
        <v>44</v>
      </c>
      <c r="U27" s="6" t="s">
        <v>64</v>
      </c>
      <c r="V27" s="6" t="s">
        <v>65</v>
      </c>
      <c r="W27" s="6" t="s">
        <v>168</v>
      </c>
      <c r="Y27" s="6" t="s">
        <v>169</v>
      </c>
      <c r="Z27" s="6" t="s">
        <v>170</v>
      </c>
      <c r="AA27" s="6" t="s">
        <v>171</v>
      </c>
      <c r="AB27" s="6" t="s">
        <v>172</v>
      </c>
      <c r="AC27" s="6">
        <v>259.89999999999998</v>
      </c>
      <c r="AF27" s="6" t="s">
        <v>43</v>
      </c>
      <c r="AG27" s="7"/>
      <c r="AH27" s="7"/>
      <c r="AI27" s="6" t="str">
        <f>HYPERLINK("https://doi.org/10.21832/9781847691507")</f>
        <v>https://doi.org/10.21832/9781847691507</v>
      </c>
      <c r="AK27" s="6" t="s">
        <v>52</v>
      </c>
    </row>
    <row r="28" spans="1:37" s="6" customFormat="1" x14ac:dyDescent="0.3">
      <c r="A28" s="6">
        <v>539484</v>
      </c>
      <c r="B28" s="7">
        <v>9781501510175</v>
      </c>
      <c r="C28" s="7">
        <v>9781501516894</v>
      </c>
      <c r="D28" s="7">
        <v>9781501527210</v>
      </c>
      <c r="F28" s="6" t="s">
        <v>173</v>
      </c>
      <c r="G28" s="6" t="s">
        <v>174</v>
      </c>
      <c r="I28" s="6" t="s">
        <v>175</v>
      </c>
      <c r="J28" s="6">
        <v>1</v>
      </c>
      <c r="K28" s="6" t="s">
        <v>95</v>
      </c>
      <c r="L28" s="8" t="s">
        <v>176</v>
      </c>
      <c r="M28" s="6" t="s">
        <v>42</v>
      </c>
      <c r="N28" s="9">
        <v>44004</v>
      </c>
      <c r="O28" s="6">
        <v>2020</v>
      </c>
      <c r="P28" s="6">
        <v>522</v>
      </c>
      <c r="S28" s="6">
        <v>2417</v>
      </c>
      <c r="T28" s="6" t="s">
        <v>44</v>
      </c>
      <c r="U28" s="6" t="s">
        <v>57</v>
      </c>
      <c r="V28" s="6" t="s">
        <v>177</v>
      </c>
      <c r="W28" s="6" t="s">
        <v>47</v>
      </c>
      <c r="Y28" s="6" t="s">
        <v>178</v>
      </c>
      <c r="AB28" s="6" t="s">
        <v>179</v>
      </c>
      <c r="AC28" s="6">
        <v>249</v>
      </c>
      <c r="AD28" s="6">
        <v>240</v>
      </c>
      <c r="AE28" s="6">
        <v>34.950000000000003</v>
      </c>
      <c r="AF28" s="6" t="s">
        <v>43</v>
      </c>
      <c r="AG28" s="6" t="s">
        <v>43</v>
      </c>
      <c r="AH28" s="6" t="s">
        <v>43</v>
      </c>
      <c r="AI28" s="6" t="str">
        <f>HYPERLINK("https://doi.org/10.1515/9781501510175")</f>
        <v>https://doi.org/10.1515/9781501510175</v>
      </c>
      <c r="AK28" s="6" t="s">
        <v>52</v>
      </c>
    </row>
    <row r="29" spans="1:37" s="6" customFormat="1" x14ac:dyDescent="0.3">
      <c r="A29" s="6">
        <v>15467</v>
      </c>
      <c r="B29" s="7">
        <v>9783110215472</v>
      </c>
      <c r="C29" s="7">
        <v>9783110171532</v>
      </c>
      <c r="D29" s="7"/>
      <c r="I29" s="6" t="s">
        <v>180</v>
      </c>
      <c r="J29" s="6">
        <v>1</v>
      </c>
      <c r="K29" s="6" t="s">
        <v>100</v>
      </c>
      <c r="L29" s="8" t="s">
        <v>181</v>
      </c>
      <c r="M29" s="6" t="s">
        <v>42</v>
      </c>
      <c r="N29" s="9">
        <v>41969</v>
      </c>
      <c r="O29" s="6">
        <v>2014</v>
      </c>
      <c r="P29" s="6">
        <v>1150</v>
      </c>
      <c r="R29" s="6">
        <v>10</v>
      </c>
      <c r="T29" s="6" t="s">
        <v>44</v>
      </c>
      <c r="U29" s="6" t="s">
        <v>64</v>
      </c>
      <c r="V29" s="6" t="s">
        <v>102</v>
      </c>
      <c r="W29" s="6" t="s">
        <v>182</v>
      </c>
      <c r="Y29" s="6" t="s">
        <v>183</v>
      </c>
      <c r="AB29" s="6" t="s">
        <v>184</v>
      </c>
      <c r="AC29" s="6">
        <v>410</v>
      </c>
      <c r="AD29" s="6">
        <v>510</v>
      </c>
      <c r="AF29" s="6" t="s">
        <v>43</v>
      </c>
      <c r="AG29" s="6" t="s">
        <v>43</v>
      </c>
      <c r="AH29" s="7"/>
      <c r="AI29" s="6" t="str">
        <f>HYPERLINK("https://doi.org/10.1515/9783110215472")</f>
        <v>https://doi.org/10.1515/9783110215472</v>
      </c>
      <c r="AK29" s="6" t="s">
        <v>52</v>
      </c>
    </row>
    <row r="30" spans="1:37" s="6" customFormat="1" x14ac:dyDescent="0.3">
      <c r="A30" s="6">
        <v>30937</v>
      </c>
      <c r="B30" s="7">
        <v>9783110208405</v>
      </c>
      <c r="C30" s="7"/>
      <c r="D30" s="7">
        <v>9783110196368</v>
      </c>
      <c r="E30" s="6" t="s">
        <v>37</v>
      </c>
      <c r="F30" s="6" t="s">
        <v>185</v>
      </c>
      <c r="I30" s="6" t="s">
        <v>186</v>
      </c>
      <c r="J30" s="6">
        <v>1</v>
      </c>
      <c r="K30" s="6" t="s">
        <v>187</v>
      </c>
      <c r="L30" s="8" t="s">
        <v>188</v>
      </c>
      <c r="M30" s="6" t="s">
        <v>42</v>
      </c>
      <c r="N30" s="9">
        <v>39792</v>
      </c>
      <c r="O30" s="6">
        <v>2008</v>
      </c>
      <c r="P30" s="6">
        <v>800</v>
      </c>
      <c r="R30" s="6">
        <v>10</v>
      </c>
      <c r="S30" s="6" t="s">
        <v>189</v>
      </c>
      <c r="T30" s="6" t="s">
        <v>44</v>
      </c>
      <c r="U30" s="6" t="s">
        <v>45</v>
      </c>
      <c r="V30" s="6" t="s">
        <v>46</v>
      </c>
      <c r="W30" s="6" t="s">
        <v>47</v>
      </c>
      <c r="X30" s="6" t="s">
        <v>48</v>
      </c>
      <c r="Y30" s="6" t="s">
        <v>190</v>
      </c>
      <c r="AC30" s="6">
        <v>299</v>
      </c>
      <c r="AE30" s="6">
        <v>39.950000000000003</v>
      </c>
      <c r="AF30" s="6" t="s">
        <v>43</v>
      </c>
      <c r="AG30" s="7"/>
      <c r="AH30" s="6" t="s">
        <v>43</v>
      </c>
      <c r="AI30" s="6" t="str">
        <f>HYPERLINK("https://doi.org/10.1515/9783110208405")</f>
        <v>https://doi.org/10.1515/9783110208405</v>
      </c>
      <c r="AK30" s="6" t="s">
        <v>52</v>
      </c>
    </row>
    <row r="31" spans="1:37" s="6" customFormat="1" x14ac:dyDescent="0.3">
      <c r="A31" s="6">
        <v>3220</v>
      </c>
      <c r="B31" s="7">
        <v>9783110194012</v>
      </c>
      <c r="C31" s="7">
        <v>9783110111286</v>
      </c>
      <c r="D31" s="7"/>
      <c r="I31" s="6" t="s">
        <v>191</v>
      </c>
      <c r="J31" s="6">
        <v>1</v>
      </c>
      <c r="K31" s="6" t="s">
        <v>100</v>
      </c>
      <c r="L31" s="8" t="s">
        <v>192</v>
      </c>
      <c r="M31" s="6" t="s">
        <v>42</v>
      </c>
      <c r="N31" s="9">
        <v>39643</v>
      </c>
      <c r="O31" s="6">
        <v>2000</v>
      </c>
      <c r="P31" s="6">
        <v>972</v>
      </c>
      <c r="R31" s="6">
        <v>10</v>
      </c>
      <c r="T31" s="6" t="s">
        <v>44</v>
      </c>
      <c r="U31" s="6" t="s">
        <v>64</v>
      </c>
      <c r="V31" s="6" t="s">
        <v>102</v>
      </c>
      <c r="W31" s="6" t="s">
        <v>47</v>
      </c>
      <c r="AC31" s="6">
        <v>500</v>
      </c>
      <c r="AD31" s="6">
        <v>620</v>
      </c>
      <c r="AF31" s="6" t="s">
        <v>43</v>
      </c>
      <c r="AG31" s="6" t="s">
        <v>43</v>
      </c>
      <c r="AH31" s="7"/>
      <c r="AI31" s="6" t="str">
        <f>HYPERLINK("https://doi.org/10.1515/9783110111286.1")</f>
        <v>https://doi.org/10.1515/9783110111286.1</v>
      </c>
      <c r="AK31" s="6" t="s">
        <v>52</v>
      </c>
    </row>
    <row r="32" spans="1:37" s="6" customFormat="1" x14ac:dyDescent="0.3">
      <c r="A32" s="6">
        <v>535663</v>
      </c>
      <c r="B32" s="7">
        <v>9781783097722</v>
      </c>
      <c r="C32" s="7"/>
      <c r="D32" s="7"/>
      <c r="F32" s="6" t="s">
        <v>193</v>
      </c>
      <c r="G32" s="6" t="s">
        <v>194</v>
      </c>
      <c r="I32" s="6" t="s">
        <v>195</v>
      </c>
      <c r="J32" s="6">
        <v>1</v>
      </c>
      <c r="K32" s="6" t="s">
        <v>137</v>
      </c>
      <c r="M32" s="6" t="s">
        <v>56</v>
      </c>
      <c r="N32" s="9">
        <v>42850</v>
      </c>
      <c r="O32" s="6">
        <v>2017</v>
      </c>
      <c r="R32" s="6">
        <v>10</v>
      </c>
      <c r="T32" s="6" t="s">
        <v>44</v>
      </c>
      <c r="U32" s="6" t="s">
        <v>64</v>
      </c>
      <c r="V32" s="6" t="s">
        <v>138</v>
      </c>
      <c r="W32" s="6" t="s">
        <v>196</v>
      </c>
      <c r="Y32" s="6" t="s">
        <v>197</v>
      </c>
      <c r="Z32" s="6" t="s">
        <v>198</v>
      </c>
      <c r="AA32" s="6" t="s">
        <v>199</v>
      </c>
      <c r="AB32" s="6" t="s">
        <v>200</v>
      </c>
      <c r="AC32" s="6">
        <v>269.89999999999998</v>
      </c>
      <c r="AF32" s="6" t="s">
        <v>43</v>
      </c>
      <c r="AG32" s="7"/>
      <c r="AH32" s="7"/>
      <c r="AI32" s="6" t="str">
        <f>HYPERLINK("https://doi.org/10.21832/9781783097722")</f>
        <v>https://doi.org/10.21832/9781783097722</v>
      </c>
      <c r="AK32" s="6" t="s">
        <v>52</v>
      </c>
    </row>
    <row r="33" spans="1:37" s="6" customFormat="1" x14ac:dyDescent="0.3">
      <c r="A33" s="6">
        <v>535721</v>
      </c>
      <c r="B33" s="7">
        <v>9781847692849</v>
      </c>
      <c r="C33" s="7"/>
      <c r="D33" s="7"/>
      <c r="F33" s="6" t="s">
        <v>201</v>
      </c>
      <c r="I33" s="6" t="s">
        <v>202</v>
      </c>
      <c r="J33" s="6">
        <v>1</v>
      </c>
      <c r="K33" s="6" t="s">
        <v>203</v>
      </c>
      <c r="M33" s="6" t="s">
        <v>56</v>
      </c>
      <c r="N33" s="9">
        <v>40346</v>
      </c>
      <c r="O33" s="6">
        <v>2010</v>
      </c>
      <c r="P33" s="6">
        <v>600</v>
      </c>
      <c r="R33" s="6">
        <v>10</v>
      </c>
      <c r="T33" s="6" t="s">
        <v>44</v>
      </c>
      <c r="U33" s="6" t="s">
        <v>57</v>
      </c>
      <c r="V33" s="6" t="s">
        <v>58</v>
      </c>
      <c r="W33" s="6" t="s">
        <v>204</v>
      </c>
      <c r="Y33" s="6" t="s">
        <v>205</v>
      </c>
      <c r="Z33" s="6" t="s">
        <v>206</v>
      </c>
      <c r="AA33" s="6" t="s">
        <v>207</v>
      </c>
      <c r="AB33" s="6" t="s">
        <v>208</v>
      </c>
      <c r="AC33" s="6">
        <v>269.89999999999998</v>
      </c>
      <c r="AF33" s="6" t="s">
        <v>43</v>
      </c>
      <c r="AG33" s="7"/>
      <c r="AH33" s="7"/>
      <c r="AI33" s="6" t="str">
        <f>HYPERLINK("https://doi.org/10.21832/9781847692849")</f>
        <v>https://doi.org/10.21832/9781847692849</v>
      </c>
      <c r="AK33" s="6" t="s">
        <v>52</v>
      </c>
    </row>
    <row r="34" spans="1:37" s="6" customFormat="1" x14ac:dyDescent="0.3">
      <c r="A34" s="6">
        <v>553948</v>
      </c>
      <c r="B34" s="7">
        <v>9781788922166</v>
      </c>
      <c r="C34" s="7"/>
      <c r="D34" s="7"/>
      <c r="F34" s="6" t="s">
        <v>209</v>
      </c>
      <c r="G34" s="6" t="s">
        <v>210</v>
      </c>
      <c r="I34" s="6" t="s">
        <v>211</v>
      </c>
      <c r="J34" s="6">
        <v>1</v>
      </c>
      <c r="M34" s="6" t="s">
        <v>56</v>
      </c>
      <c r="N34" s="9">
        <v>43454</v>
      </c>
      <c r="O34" s="6">
        <v>2018</v>
      </c>
      <c r="R34" s="6">
        <v>10</v>
      </c>
      <c r="T34" s="6" t="s">
        <v>44</v>
      </c>
      <c r="U34" s="6" t="s">
        <v>64</v>
      </c>
      <c r="V34" s="6" t="s">
        <v>65</v>
      </c>
      <c r="W34" s="6" t="s">
        <v>212</v>
      </c>
      <c r="Y34" s="6" t="s">
        <v>213</v>
      </c>
      <c r="Z34" s="6" t="s">
        <v>214</v>
      </c>
      <c r="AA34" s="6" t="s">
        <v>215</v>
      </c>
      <c r="AB34" s="6" t="s">
        <v>216</v>
      </c>
      <c r="AC34" s="6">
        <v>309.89999999999998</v>
      </c>
      <c r="AF34" s="6" t="s">
        <v>43</v>
      </c>
      <c r="AG34" s="7"/>
      <c r="AH34" s="7"/>
      <c r="AI34" s="6" t="str">
        <f>HYPERLINK("https://doi.org/10.21832/9781788922166")</f>
        <v>https://doi.org/10.21832/9781788922166</v>
      </c>
      <c r="AK34" s="6" t="s">
        <v>52</v>
      </c>
    </row>
    <row r="35" spans="1:37" s="6" customFormat="1" x14ac:dyDescent="0.3">
      <c r="A35" s="6">
        <v>30936</v>
      </c>
      <c r="B35" s="7">
        <v>9783110208399</v>
      </c>
      <c r="C35" s="7"/>
      <c r="D35" s="7">
        <v>9783110196351</v>
      </c>
      <c r="E35" s="6" t="s">
        <v>37</v>
      </c>
      <c r="F35" s="6" t="s">
        <v>217</v>
      </c>
      <c r="I35" s="6" t="s">
        <v>218</v>
      </c>
      <c r="J35" s="6">
        <v>1</v>
      </c>
      <c r="K35" s="6" t="s">
        <v>187</v>
      </c>
      <c r="L35" s="8" t="s">
        <v>219</v>
      </c>
      <c r="M35" s="6" t="s">
        <v>42</v>
      </c>
      <c r="N35" s="9">
        <v>39792</v>
      </c>
      <c r="O35" s="6">
        <v>2008</v>
      </c>
      <c r="P35" s="6">
        <v>512</v>
      </c>
      <c r="R35" s="6">
        <v>10</v>
      </c>
      <c r="S35" s="6" t="s">
        <v>189</v>
      </c>
      <c r="T35" s="6" t="s">
        <v>44</v>
      </c>
      <c r="U35" s="6" t="s">
        <v>64</v>
      </c>
      <c r="V35" s="6" t="s">
        <v>220</v>
      </c>
      <c r="W35" s="6" t="s">
        <v>47</v>
      </c>
      <c r="X35" s="6" t="s">
        <v>48</v>
      </c>
      <c r="Y35" s="6" t="s">
        <v>221</v>
      </c>
      <c r="AC35" s="6">
        <v>299</v>
      </c>
      <c r="AE35" s="6">
        <v>39.950000000000003</v>
      </c>
      <c r="AF35" s="6" t="s">
        <v>43</v>
      </c>
      <c r="AG35" s="7"/>
      <c r="AH35" s="6" t="s">
        <v>43</v>
      </c>
      <c r="AI35" s="6" t="str">
        <f>HYPERLINK("https://doi.org/10.1515/9783110208399")</f>
        <v>https://doi.org/10.1515/9783110208399</v>
      </c>
      <c r="AK35" s="6" t="s">
        <v>52</v>
      </c>
    </row>
    <row r="36" spans="1:37" s="6" customFormat="1" x14ac:dyDescent="0.3">
      <c r="A36" s="6">
        <v>124914</v>
      </c>
      <c r="B36" s="7">
        <v>9783110292022</v>
      </c>
      <c r="C36" s="7">
        <v>9783110291841</v>
      </c>
      <c r="D36" s="7"/>
      <c r="F36" s="6" t="s">
        <v>222</v>
      </c>
      <c r="I36" s="6" t="s">
        <v>223</v>
      </c>
      <c r="J36" s="6">
        <v>1</v>
      </c>
      <c r="K36" s="6" t="s">
        <v>100</v>
      </c>
      <c r="L36" s="8" t="s">
        <v>224</v>
      </c>
      <c r="M36" s="6" t="s">
        <v>42</v>
      </c>
      <c r="N36" s="9">
        <v>42143</v>
      </c>
      <c r="O36" s="6">
        <v>2015</v>
      </c>
      <c r="P36" s="6">
        <v>640</v>
      </c>
      <c r="T36" s="6" t="s">
        <v>44</v>
      </c>
      <c r="U36" s="6" t="s">
        <v>64</v>
      </c>
      <c r="V36" s="6" t="s">
        <v>225</v>
      </c>
      <c r="W36" s="6" t="s">
        <v>47</v>
      </c>
      <c r="Y36" s="6" t="s">
        <v>226</v>
      </c>
      <c r="AA36" s="6" t="s">
        <v>227</v>
      </c>
      <c r="AB36" s="6" t="s">
        <v>228</v>
      </c>
      <c r="AC36" s="6">
        <v>260</v>
      </c>
      <c r="AD36" s="6">
        <v>320</v>
      </c>
      <c r="AF36" s="6" t="s">
        <v>43</v>
      </c>
      <c r="AG36" s="6" t="s">
        <v>43</v>
      </c>
      <c r="AH36" s="7"/>
      <c r="AI36" s="6" t="str">
        <f>HYPERLINK("https://doi.org/10.1515/9783110292022")</f>
        <v>https://doi.org/10.1515/9783110292022</v>
      </c>
      <c r="AK36" s="6" t="s">
        <v>52</v>
      </c>
    </row>
    <row r="37" spans="1:37" s="6" customFormat="1" x14ac:dyDescent="0.3">
      <c r="A37" s="6">
        <v>529294</v>
      </c>
      <c r="B37" s="7">
        <v>9781400885640</v>
      </c>
      <c r="C37" s="7"/>
      <c r="D37" s="7"/>
      <c r="F37" s="6" t="s">
        <v>229</v>
      </c>
      <c r="G37" s="6" t="s">
        <v>230</v>
      </c>
      <c r="H37" s="6" t="s">
        <v>231</v>
      </c>
      <c r="J37" s="6">
        <v>1</v>
      </c>
      <c r="M37" s="6" t="s">
        <v>120</v>
      </c>
      <c r="N37" s="9">
        <v>42766</v>
      </c>
      <c r="O37" s="6">
        <v>2017</v>
      </c>
      <c r="P37" s="6">
        <v>880</v>
      </c>
      <c r="R37" s="6">
        <v>10</v>
      </c>
      <c r="T37" s="6" t="s">
        <v>44</v>
      </c>
      <c r="U37" s="6" t="s">
        <v>232</v>
      </c>
      <c r="V37" s="6" t="s">
        <v>233</v>
      </c>
      <c r="W37" s="6" t="s">
        <v>234</v>
      </c>
      <c r="Y37" s="6" t="s">
        <v>235</v>
      </c>
      <c r="AA37" s="6" t="s">
        <v>236</v>
      </c>
      <c r="AB37" s="6" t="s">
        <v>237</v>
      </c>
      <c r="AC37" s="6">
        <v>360</v>
      </c>
      <c r="AF37" s="6" t="s">
        <v>43</v>
      </c>
      <c r="AG37" s="7"/>
      <c r="AH37" s="7"/>
      <c r="AI37" s="6" t="str">
        <f>HYPERLINK("https://doi.org/10.1515/9781400885640")</f>
        <v>https://doi.org/10.1515/9781400885640</v>
      </c>
      <c r="AK37" s="6" t="s">
        <v>52</v>
      </c>
    </row>
    <row r="38" spans="1:37" s="6" customFormat="1" x14ac:dyDescent="0.3">
      <c r="A38" s="6">
        <v>521291</v>
      </c>
      <c r="B38" s="7">
        <v>9783110479898</v>
      </c>
      <c r="C38" s="7"/>
      <c r="D38" s="7">
        <v>9783110479423</v>
      </c>
      <c r="E38" s="6" t="s">
        <v>37</v>
      </c>
      <c r="F38" s="6" t="s">
        <v>238</v>
      </c>
      <c r="G38" s="6" t="s">
        <v>239</v>
      </c>
      <c r="H38" s="6" t="s">
        <v>240</v>
      </c>
      <c r="J38" s="6">
        <v>1</v>
      </c>
      <c r="K38" s="6" t="s">
        <v>40</v>
      </c>
      <c r="L38" s="8" t="s">
        <v>241</v>
      </c>
      <c r="M38" s="6" t="s">
        <v>42</v>
      </c>
      <c r="N38" s="9">
        <v>42835</v>
      </c>
      <c r="O38" s="6">
        <v>2017</v>
      </c>
      <c r="P38" s="6">
        <v>416</v>
      </c>
      <c r="Q38" s="6">
        <v>100</v>
      </c>
      <c r="S38" s="6">
        <v>2417</v>
      </c>
      <c r="T38" s="6" t="s">
        <v>44</v>
      </c>
      <c r="U38" s="6" t="s">
        <v>64</v>
      </c>
      <c r="V38" s="6" t="s">
        <v>238</v>
      </c>
      <c r="W38" s="6" t="s">
        <v>156</v>
      </c>
      <c r="X38" s="6" t="s">
        <v>48</v>
      </c>
      <c r="Y38" s="6" t="s">
        <v>242</v>
      </c>
      <c r="AA38" s="6" t="s">
        <v>243</v>
      </c>
      <c r="AB38" s="6" t="s">
        <v>244</v>
      </c>
      <c r="AC38" s="6">
        <v>299</v>
      </c>
      <c r="AE38" s="6">
        <v>34.950000000000003</v>
      </c>
      <c r="AF38" s="6" t="s">
        <v>43</v>
      </c>
      <c r="AG38" s="7"/>
      <c r="AH38" s="6" t="s">
        <v>43</v>
      </c>
      <c r="AI38" s="6" t="str">
        <f>HYPERLINK("https://doi.org/10.1515/9783110479898")</f>
        <v>https://doi.org/10.1515/9783110479898</v>
      </c>
      <c r="AK38" s="6" t="s">
        <v>52</v>
      </c>
    </row>
    <row r="39" spans="1:37" s="6" customFormat="1" x14ac:dyDescent="0.3">
      <c r="A39" s="6">
        <v>32616</v>
      </c>
      <c r="B39" s="7">
        <v>9783110261325</v>
      </c>
      <c r="C39" s="7">
        <v>9783110204216</v>
      </c>
      <c r="D39" s="7"/>
      <c r="F39" s="6" t="s">
        <v>245</v>
      </c>
      <c r="G39" s="6" t="s">
        <v>246</v>
      </c>
      <c r="I39" s="6" t="s">
        <v>247</v>
      </c>
      <c r="J39" s="6">
        <v>1</v>
      </c>
      <c r="K39" s="6" t="s">
        <v>100</v>
      </c>
      <c r="L39" s="8" t="s">
        <v>248</v>
      </c>
      <c r="M39" s="6" t="s">
        <v>42</v>
      </c>
      <c r="N39" s="9">
        <v>41152</v>
      </c>
      <c r="O39" s="6">
        <v>2012</v>
      </c>
      <c r="P39" s="6">
        <v>1126</v>
      </c>
      <c r="Q39" s="6">
        <v>205</v>
      </c>
      <c r="R39" s="6">
        <v>10</v>
      </c>
      <c r="S39" s="6">
        <v>2417</v>
      </c>
      <c r="T39" s="6" t="s">
        <v>44</v>
      </c>
      <c r="U39" s="6" t="s">
        <v>64</v>
      </c>
      <c r="V39" s="6" t="s">
        <v>102</v>
      </c>
      <c r="W39" s="6" t="s">
        <v>47</v>
      </c>
      <c r="Y39" s="6" t="s">
        <v>249</v>
      </c>
      <c r="AB39" s="6" t="s">
        <v>250</v>
      </c>
      <c r="AC39" s="6">
        <v>350</v>
      </c>
      <c r="AD39" s="6">
        <v>430</v>
      </c>
      <c r="AF39" s="6" t="s">
        <v>43</v>
      </c>
      <c r="AG39" s="6" t="s">
        <v>43</v>
      </c>
      <c r="AH39" s="7"/>
      <c r="AI39" s="6" t="str">
        <f>HYPERLINK("https://doi.org/10.1515/9783110261325")</f>
        <v>https://doi.org/10.1515/9783110261325</v>
      </c>
      <c r="AK39" s="6" t="s">
        <v>52</v>
      </c>
    </row>
    <row r="40" spans="1:37" s="6" customFormat="1" x14ac:dyDescent="0.3">
      <c r="A40" s="6">
        <v>32115</v>
      </c>
      <c r="B40" s="7">
        <v>9783110251593</v>
      </c>
      <c r="C40" s="7">
        <v>9783110202205</v>
      </c>
      <c r="D40" s="7"/>
      <c r="I40" s="6" t="s">
        <v>251</v>
      </c>
      <c r="J40" s="6">
        <v>1</v>
      </c>
      <c r="K40" s="6" t="s">
        <v>100</v>
      </c>
      <c r="L40" s="8" t="s">
        <v>252</v>
      </c>
      <c r="M40" s="6" t="s">
        <v>42</v>
      </c>
      <c r="N40" s="9">
        <v>41058</v>
      </c>
      <c r="O40" s="6">
        <v>2012</v>
      </c>
      <c r="P40" s="6">
        <v>1174</v>
      </c>
      <c r="R40" s="6">
        <v>10</v>
      </c>
      <c r="T40" s="6" t="s">
        <v>44</v>
      </c>
      <c r="U40" s="6" t="s">
        <v>64</v>
      </c>
      <c r="V40" s="6" t="s">
        <v>253</v>
      </c>
      <c r="W40" s="6" t="s">
        <v>47</v>
      </c>
      <c r="AA40" s="6" t="s">
        <v>254</v>
      </c>
      <c r="AB40" s="6" t="s">
        <v>255</v>
      </c>
      <c r="AC40" s="6">
        <v>350</v>
      </c>
      <c r="AD40" s="6">
        <v>430</v>
      </c>
      <c r="AF40" s="6" t="s">
        <v>43</v>
      </c>
      <c r="AG40" s="6" t="s">
        <v>43</v>
      </c>
      <c r="AH40" s="7"/>
      <c r="AI40" s="6" t="str">
        <f>HYPERLINK("https://doi.org/10.1515/9783110251593")</f>
        <v>https://doi.org/10.1515/9783110251593</v>
      </c>
      <c r="AK40" s="6" t="s">
        <v>52</v>
      </c>
    </row>
    <row r="41" spans="1:37" s="6" customFormat="1" x14ac:dyDescent="0.3">
      <c r="A41" s="6">
        <v>14081</v>
      </c>
      <c r="B41" s="7">
        <v>9783110197051</v>
      </c>
      <c r="C41" s="7">
        <v>9783110148763</v>
      </c>
      <c r="D41" s="7"/>
      <c r="J41" s="6">
        <v>1</v>
      </c>
      <c r="K41" s="6" t="s">
        <v>100</v>
      </c>
      <c r="L41" s="8" t="s">
        <v>256</v>
      </c>
      <c r="M41" s="6" t="s">
        <v>42</v>
      </c>
      <c r="N41" s="9">
        <v>39643</v>
      </c>
      <c r="O41" s="6">
        <v>2002</v>
      </c>
      <c r="P41" s="6">
        <v>1057</v>
      </c>
      <c r="R41" s="6">
        <v>10</v>
      </c>
      <c r="S41" s="6">
        <v>27</v>
      </c>
      <c r="T41" s="6" t="s">
        <v>44</v>
      </c>
      <c r="U41" s="6" t="s">
        <v>64</v>
      </c>
      <c r="V41" s="6" t="s">
        <v>102</v>
      </c>
      <c r="W41" s="6" t="s">
        <v>47</v>
      </c>
      <c r="AA41" s="6" t="s">
        <v>257</v>
      </c>
      <c r="AC41" s="6">
        <v>660</v>
      </c>
      <c r="AD41" s="6">
        <v>820</v>
      </c>
      <c r="AF41" s="6" t="s">
        <v>43</v>
      </c>
      <c r="AG41" s="6" t="s">
        <v>43</v>
      </c>
      <c r="AH41" s="7"/>
      <c r="AI41" s="6" t="str">
        <f>HYPERLINK("https://doi.org/10.1515/9783110197051")</f>
        <v>https://doi.org/10.1515/9783110197051</v>
      </c>
      <c r="AK41" s="6" t="s">
        <v>52</v>
      </c>
    </row>
    <row r="42" spans="1:37" s="6" customFormat="1" x14ac:dyDescent="0.3">
      <c r="A42" s="6">
        <v>12094</v>
      </c>
      <c r="B42" s="7">
        <v>9783110203363</v>
      </c>
      <c r="C42" s="7">
        <v>9783110126969</v>
      </c>
      <c r="D42" s="7"/>
      <c r="F42" s="6" t="s">
        <v>258</v>
      </c>
      <c r="G42" s="6" t="s">
        <v>259</v>
      </c>
      <c r="I42" s="6" t="s">
        <v>260</v>
      </c>
      <c r="J42" s="6">
        <v>1</v>
      </c>
      <c r="K42" s="6" t="s">
        <v>100</v>
      </c>
      <c r="L42" s="8" t="s">
        <v>261</v>
      </c>
      <c r="M42" s="6" t="s">
        <v>42</v>
      </c>
      <c r="N42" s="9">
        <v>39643</v>
      </c>
      <c r="O42" s="6">
        <v>1991</v>
      </c>
      <c r="P42" s="6">
        <v>922</v>
      </c>
      <c r="R42" s="6">
        <v>10</v>
      </c>
      <c r="S42" s="6">
        <v>28</v>
      </c>
      <c r="T42" s="6" t="s">
        <v>44</v>
      </c>
      <c r="U42" s="6" t="s">
        <v>87</v>
      </c>
      <c r="V42" s="6" t="s">
        <v>262</v>
      </c>
      <c r="W42" s="6" t="s">
        <v>263</v>
      </c>
      <c r="Y42" s="6" t="s">
        <v>264</v>
      </c>
      <c r="AC42" s="6">
        <v>360</v>
      </c>
      <c r="AD42" s="6">
        <v>449</v>
      </c>
      <c r="AF42" s="6" t="s">
        <v>43</v>
      </c>
      <c r="AG42" s="6" t="s">
        <v>43</v>
      </c>
      <c r="AH42" s="7"/>
      <c r="AI42" s="6" t="str">
        <f>HYPERLINK("https://doi.org/10.1515/9783110126969")</f>
        <v>https://doi.org/10.1515/9783110126969</v>
      </c>
      <c r="AK42" s="6" t="s">
        <v>52</v>
      </c>
    </row>
    <row r="43" spans="1:37" s="6" customFormat="1" x14ac:dyDescent="0.3">
      <c r="A43" s="6">
        <v>14291</v>
      </c>
      <c r="B43" s="7">
        <v>9783110206838</v>
      </c>
      <c r="C43" s="7">
        <v>9783110167467</v>
      </c>
      <c r="D43" s="7"/>
      <c r="F43" s="6" t="s">
        <v>265</v>
      </c>
      <c r="G43" s="6" t="s">
        <v>266</v>
      </c>
      <c r="H43" s="6" t="s">
        <v>267</v>
      </c>
      <c r="J43" s="6">
        <v>1</v>
      </c>
      <c r="M43" s="6" t="s">
        <v>42</v>
      </c>
      <c r="N43" s="9">
        <v>39643</v>
      </c>
      <c r="O43" s="6">
        <v>2005</v>
      </c>
      <c r="P43" s="6">
        <v>318</v>
      </c>
      <c r="R43" s="6">
        <v>10</v>
      </c>
      <c r="S43" s="6" t="s">
        <v>268</v>
      </c>
      <c r="T43" s="6" t="s">
        <v>44</v>
      </c>
      <c r="U43" s="6" t="s">
        <v>64</v>
      </c>
      <c r="V43" s="6" t="s">
        <v>102</v>
      </c>
      <c r="W43" s="6" t="s">
        <v>269</v>
      </c>
      <c r="Y43" s="6" t="s">
        <v>270</v>
      </c>
      <c r="AA43" s="6" t="s">
        <v>271</v>
      </c>
      <c r="AB43" s="6" t="s">
        <v>272</v>
      </c>
      <c r="AC43" s="6">
        <v>530</v>
      </c>
      <c r="AD43" s="6">
        <v>700</v>
      </c>
      <c r="AF43" s="6" t="s">
        <v>43</v>
      </c>
      <c r="AG43" s="6" t="s">
        <v>43</v>
      </c>
      <c r="AH43" s="7"/>
      <c r="AI43" s="6" t="str">
        <f>HYPERLINK("https://doi.org/10.1515/9783110167467")</f>
        <v>https://doi.org/10.1515/9783110167467</v>
      </c>
      <c r="AK43" s="6" t="s">
        <v>52</v>
      </c>
    </row>
    <row r="44" spans="1:37" s="6" customFormat="1" x14ac:dyDescent="0.3">
      <c r="A44" s="6">
        <v>17904</v>
      </c>
      <c r="B44" s="7">
        <v>9783110261288</v>
      </c>
      <c r="C44" s="7">
        <v>9783110186147</v>
      </c>
      <c r="D44" s="7"/>
      <c r="F44" s="6" t="s">
        <v>273</v>
      </c>
      <c r="I44" s="6" t="s">
        <v>274</v>
      </c>
      <c r="J44" s="6">
        <v>1</v>
      </c>
      <c r="K44" s="6" t="s">
        <v>100</v>
      </c>
      <c r="L44" s="8" t="s">
        <v>275</v>
      </c>
      <c r="M44" s="6" t="s">
        <v>42</v>
      </c>
      <c r="N44" s="9">
        <v>43003</v>
      </c>
      <c r="O44" s="6">
        <v>2017</v>
      </c>
      <c r="P44" s="6">
        <v>732</v>
      </c>
      <c r="R44" s="6">
        <v>10</v>
      </c>
      <c r="T44" s="6" t="s">
        <v>44</v>
      </c>
      <c r="U44" s="6" t="s">
        <v>64</v>
      </c>
      <c r="V44" s="6" t="s">
        <v>276</v>
      </c>
      <c r="W44" s="6" t="s">
        <v>182</v>
      </c>
      <c r="Y44" s="6" t="s">
        <v>277</v>
      </c>
      <c r="AB44" s="6" t="s">
        <v>278</v>
      </c>
      <c r="AC44" s="6">
        <v>330</v>
      </c>
      <c r="AD44" s="6">
        <v>400</v>
      </c>
      <c r="AF44" s="6" t="s">
        <v>43</v>
      </c>
      <c r="AG44" s="6" t="s">
        <v>43</v>
      </c>
      <c r="AH44" s="7"/>
      <c r="AI44" s="6" t="str">
        <f>HYPERLINK("https://doi.org/10.1515/9783110261288")</f>
        <v>https://doi.org/10.1515/9783110261288</v>
      </c>
      <c r="AK44" s="6" t="s">
        <v>52</v>
      </c>
    </row>
    <row r="45" spans="1:37" s="6" customFormat="1" x14ac:dyDescent="0.3">
      <c r="A45" s="6">
        <v>528717</v>
      </c>
      <c r="B45" s="7">
        <v>9783110542431</v>
      </c>
      <c r="C45" s="7">
        <v>9783110540369</v>
      </c>
      <c r="D45" s="7"/>
      <c r="F45" s="6" t="s">
        <v>273</v>
      </c>
      <c r="I45" s="6" t="s">
        <v>279</v>
      </c>
      <c r="J45" s="6">
        <v>1</v>
      </c>
      <c r="K45" s="6" t="s">
        <v>100</v>
      </c>
      <c r="L45" s="8" t="s">
        <v>280</v>
      </c>
      <c r="M45" s="6" t="s">
        <v>42</v>
      </c>
      <c r="N45" s="9">
        <v>43262</v>
      </c>
      <c r="O45" s="6">
        <v>2018</v>
      </c>
      <c r="P45" s="6">
        <v>1016</v>
      </c>
      <c r="T45" s="6" t="s">
        <v>44</v>
      </c>
      <c r="U45" s="6" t="s">
        <v>64</v>
      </c>
      <c r="V45" s="6" t="s">
        <v>276</v>
      </c>
      <c r="W45" s="6" t="s">
        <v>182</v>
      </c>
      <c r="Y45" s="6" t="s">
        <v>277</v>
      </c>
      <c r="AA45" s="6" t="s">
        <v>281</v>
      </c>
      <c r="AB45" s="6" t="s">
        <v>278</v>
      </c>
      <c r="AC45" s="6">
        <v>330</v>
      </c>
      <c r="AD45" s="6">
        <v>400</v>
      </c>
      <c r="AF45" s="6" t="s">
        <v>43</v>
      </c>
      <c r="AG45" s="6" t="s">
        <v>43</v>
      </c>
      <c r="AH45" s="7"/>
      <c r="AI45" s="6" t="str">
        <f>HYPERLINK("https://doi.org/10.1515/9783110542431")</f>
        <v>https://doi.org/10.1515/9783110542431</v>
      </c>
      <c r="AK45" s="6" t="s">
        <v>52</v>
      </c>
    </row>
    <row r="46" spans="1:37" s="6" customFormat="1" x14ac:dyDescent="0.3">
      <c r="A46" s="6">
        <v>302701</v>
      </c>
      <c r="B46" s="7">
        <v>9781614513827</v>
      </c>
      <c r="C46" s="7">
        <v>9781614515425</v>
      </c>
      <c r="D46" s="7">
        <v>9781614516248</v>
      </c>
      <c r="F46" s="6" t="s">
        <v>282</v>
      </c>
      <c r="I46" s="6" t="s">
        <v>283</v>
      </c>
      <c r="J46" s="6">
        <v>1</v>
      </c>
      <c r="K46" s="6" t="s">
        <v>95</v>
      </c>
      <c r="L46" s="8" t="s">
        <v>284</v>
      </c>
      <c r="M46" s="6" t="s">
        <v>42</v>
      </c>
      <c r="N46" s="9">
        <v>42436</v>
      </c>
      <c r="O46" s="6">
        <v>2016</v>
      </c>
      <c r="P46" s="6">
        <v>437</v>
      </c>
      <c r="T46" s="6" t="s">
        <v>44</v>
      </c>
      <c r="U46" s="6" t="s">
        <v>57</v>
      </c>
      <c r="V46" s="6" t="s">
        <v>285</v>
      </c>
      <c r="W46" s="6" t="s">
        <v>47</v>
      </c>
      <c r="Y46" s="6" t="s">
        <v>286</v>
      </c>
      <c r="AB46" s="6" t="s">
        <v>287</v>
      </c>
      <c r="AC46" s="6">
        <v>249</v>
      </c>
      <c r="AD46" s="6">
        <v>260</v>
      </c>
      <c r="AE46" s="6">
        <v>54.95</v>
      </c>
      <c r="AF46" s="6" t="s">
        <v>43</v>
      </c>
      <c r="AG46" s="6" t="s">
        <v>43</v>
      </c>
      <c r="AH46" s="6" t="s">
        <v>43</v>
      </c>
      <c r="AI46" s="6" t="str">
        <f>HYPERLINK("https://doi.org/10.1515/9781614513827")</f>
        <v>https://doi.org/10.1515/9781614513827</v>
      </c>
      <c r="AK46" s="6" t="s">
        <v>52</v>
      </c>
    </row>
    <row r="47" spans="1:37" s="6" customFormat="1" x14ac:dyDescent="0.3">
      <c r="A47" s="6">
        <v>535760</v>
      </c>
      <c r="B47" s="7">
        <v>9781847690807</v>
      </c>
      <c r="C47" s="7"/>
      <c r="D47" s="7"/>
      <c r="F47" s="6" t="s">
        <v>288</v>
      </c>
      <c r="G47" s="6" t="s">
        <v>289</v>
      </c>
      <c r="H47" s="6" t="s">
        <v>55</v>
      </c>
      <c r="J47" s="6">
        <v>1</v>
      </c>
      <c r="K47" s="6" t="s">
        <v>290</v>
      </c>
      <c r="M47" s="6" t="s">
        <v>56</v>
      </c>
      <c r="N47" s="9">
        <v>39595</v>
      </c>
      <c r="O47" s="6">
        <v>2008</v>
      </c>
      <c r="P47" s="6">
        <v>220</v>
      </c>
      <c r="R47" s="6">
        <v>10</v>
      </c>
      <c r="T47" s="6" t="s">
        <v>44</v>
      </c>
      <c r="U47" s="6" t="s">
        <v>57</v>
      </c>
      <c r="V47" s="6" t="s">
        <v>58</v>
      </c>
      <c r="W47" s="6" t="s">
        <v>291</v>
      </c>
      <c r="Y47" s="6" t="s">
        <v>292</v>
      </c>
      <c r="Z47" s="6" t="s">
        <v>293</v>
      </c>
      <c r="AA47" s="6" t="s">
        <v>294</v>
      </c>
      <c r="AB47" s="6" t="s">
        <v>295</v>
      </c>
      <c r="AC47" s="6">
        <v>259.89999999999998</v>
      </c>
      <c r="AF47" s="6" t="s">
        <v>43</v>
      </c>
      <c r="AG47" s="7"/>
      <c r="AH47" s="7"/>
      <c r="AI47" s="6" t="str">
        <f>HYPERLINK("https://doi.org/10.21832/9781847690807")</f>
        <v>https://doi.org/10.21832/9781847690807</v>
      </c>
      <c r="AK47" s="6" t="s">
        <v>52</v>
      </c>
    </row>
    <row r="48" spans="1:37" s="6" customFormat="1" x14ac:dyDescent="0.3">
      <c r="A48" s="6">
        <v>535773</v>
      </c>
      <c r="B48" s="7">
        <v>9781783091812</v>
      </c>
      <c r="C48" s="7"/>
      <c r="D48" s="7"/>
      <c r="F48" s="6" t="s">
        <v>296</v>
      </c>
      <c r="H48" s="6" t="s">
        <v>297</v>
      </c>
      <c r="J48" s="6">
        <v>1</v>
      </c>
      <c r="K48" s="6" t="s">
        <v>167</v>
      </c>
      <c r="M48" s="6" t="s">
        <v>56</v>
      </c>
      <c r="N48" s="9">
        <v>41731</v>
      </c>
      <c r="O48" s="6">
        <v>2014</v>
      </c>
      <c r="P48" s="6">
        <v>168</v>
      </c>
      <c r="R48" s="6">
        <v>10</v>
      </c>
      <c r="T48" s="6" t="s">
        <v>44</v>
      </c>
      <c r="U48" s="6" t="s">
        <v>64</v>
      </c>
      <c r="V48" s="6" t="s">
        <v>138</v>
      </c>
      <c r="W48" s="6" t="s">
        <v>298</v>
      </c>
      <c r="Y48" s="6" t="s">
        <v>299</v>
      </c>
      <c r="Z48" s="6" t="s">
        <v>300</v>
      </c>
      <c r="AA48" s="6" t="s">
        <v>301</v>
      </c>
      <c r="AB48" s="6" t="s">
        <v>302</v>
      </c>
      <c r="AC48" s="6">
        <v>239.9</v>
      </c>
      <c r="AF48" s="6" t="s">
        <v>43</v>
      </c>
      <c r="AG48" s="7"/>
      <c r="AH48" s="7"/>
      <c r="AI48" s="6" t="str">
        <f>HYPERLINK("https://doi.org/10.21832/9781783091812")</f>
        <v>https://doi.org/10.21832/9781783091812</v>
      </c>
      <c r="AK48" s="6" t="s">
        <v>52</v>
      </c>
    </row>
    <row r="49" spans="1:37" s="6" customFormat="1" x14ac:dyDescent="0.3">
      <c r="A49" s="6">
        <v>511856</v>
      </c>
      <c r="B49" s="7">
        <v>9783110431070</v>
      </c>
      <c r="C49" s="7">
        <v>9783110439694</v>
      </c>
      <c r="D49" s="7"/>
      <c r="F49" s="6" t="s">
        <v>303</v>
      </c>
      <c r="I49" s="6" t="s">
        <v>304</v>
      </c>
      <c r="J49" s="6">
        <v>1</v>
      </c>
      <c r="K49" s="6" t="s">
        <v>305</v>
      </c>
      <c r="L49" s="8" t="s">
        <v>96</v>
      </c>
      <c r="M49" s="6" t="s">
        <v>42</v>
      </c>
      <c r="N49" s="9">
        <v>42989</v>
      </c>
      <c r="O49" s="6">
        <v>2017</v>
      </c>
      <c r="P49" s="6">
        <v>724</v>
      </c>
      <c r="T49" s="6" t="s">
        <v>44</v>
      </c>
      <c r="U49" s="6" t="s">
        <v>87</v>
      </c>
      <c r="V49" s="6" t="s">
        <v>306</v>
      </c>
      <c r="W49" s="6" t="s">
        <v>47</v>
      </c>
      <c r="Y49" s="6" t="s">
        <v>307</v>
      </c>
      <c r="AB49" s="6" t="s">
        <v>308</v>
      </c>
      <c r="AC49" s="6">
        <v>249</v>
      </c>
      <c r="AD49" s="6">
        <v>310</v>
      </c>
      <c r="AF49" s="6" t="s">
        <v>43</v>
      </c>
      <c r="AG49" s="6" t="s">
        <v>43</v>
      </c>
      <c r="AH49" s="7"/>
      <c r="AI49" s="6" t="str">
        <f>HYPERLINK("https://doi.org/10.1515/9783110431070")</f>
        <v>https://doi.org/10.1515/9783110431070</v>
      </c>
      <c r="AK49" s="6" t="s">
        <v>52</v>
      </c>
    </row>
    <row r="50" spans="1:37" s="6" customFormat="1" x14ac:dyDescent="0.3">
      <c r="A50" s="6">
        <v>517021</v>
      </c>
      <c r="B50" s="7">
        <v>9783110458084</v>
      </c>
      <c r="C50" s="7">
        <v>9783110455731</v>
      </c>
      <c r="D50" s="7"/>
      <c r="F50" s="6" t="s">
        <v>309</v>
      </c>
      <c r="I50" s="6" t="s">
        <v>310</v>
      </c>
      <c r="J50" s="6">
        <v>1</v>
      </c>
      <c r="K50" s="6" t="s">
        <v>311</v>
      </c>
      <c r="L50" s="8" t="s">
        <v>312</v>
      </c>
      <c r="M50" s="6" t="s">
        <v>313</v>
      </c>
      <c r="N50" s="9">
        <v>43850</v>
      </c>
      <c r="O50" s="6">
        <v>2020</v>
      </c>
      <c r="P50" s="6">
        <v>858</v>
      </c>
      <c r="Q50" s="6">
        <v>7</v>
      </c>
      <c r="S50" s="6">
        <v>2417</v>
      </c>
      <c r="T50" s="6" t="s">
        <v>44</v>
      </c>
      <c r="U50" s="6" t="s">
        <v>314</v>
      </c>
      <c r="V50" s="6" t="s">
        <v>315</v>
      </c>
      <c r="W50" s="6" t="s">
        <v>47</v>
      </c>
      <c r="Y50" s="6" t="s">
        <v>316</v>
      </c>
      <c r="AB50" s="6" t="s">
        <v>317</v>
      </c>
      <c r="AC50" s="6">
        <v>249</v>
      </c>
      <c r="AD50" s="6">
        <v>250</v>
      </c>
      <c r="AF50" s="6" t="s">
        <v>43</v>
      </c>
      <c r="AG50" s="6" t="s">
        <v>43</v>
      </c>
      <c r="AH50" s="7"/>
      <c r="AI50" s="6" t="str">
        <f>HYPERLINK("https://doi.org/10.1515/9783110458084")</f>
        <v>https://doi.org/10.1515/9783110458084</v>
      </c>
      <c r="AK50" s="6" t="s">
        <v>52</v>
      </c>
    </row>
    <row r="51" spans="1:37" s="6" customFormat="1" x14ac:dyDescent="0.3">
      <c r="A51" s="6">
        <v>535825</v>
      </c>
      <c r="B51" s="7">
        <v>9781853596773</v>
      </c>
      <c r="C51" s="7"/>
      <c r="D51" s="7"/>
      <c r="F51" s="6" t="s">
        <v>318</v>
      </c>
      <c r="G51" s="6" t="s">
        <v>319</v>
      </c>
      <c r="H51" s="6" t="s">
        <v>320</v>
      </c>
      <c r="J51" s="6">
        <v>1</v>
      </c>
      <c r="K51" s="6" t="s">
        <v>321</v>
      </c>
      <c r="M51" s="6" t="s">
        <v>56</v>
      </c>
      <c r="N51" s="9">
        <v>36791</v>
      </c>
      <c r="O51" s="6">
        <v>2000</v>
      </c>
      <c r="P51" s="6">
        <v>320</v>
      </c>
      <c r="R51" s="6">
        <v>10</v>
      </c>
      <c r="T51" s="6" t="s">
        <v>44</v>
      </c>
      <c r="U51" s="6" t="s">
        <v>64</v>
      </c>
      <c r="V51" s="6" t="s">
        <v>153</v>
      </c>
      <c r="W51" s="6" t="s">
        <v>322</v>
      </c>
      <c r="Y51" s="6" t="s">
        <v>323</v>
      </c>
      <c r="AB51" s="6" t="s">
        <v>324</v>
      </c>
      <c r="AC51" s="6">
        <v>179.9</v>
      </c>
      <c r="AF51" s="6" t="s">
        <v>43</v>
      </c>
      <c r="AG51" s="7"/>
      <c r="AH51" s="7"/>
      <c r="AI51" s="6" t="str">
        <f>HYPERLINK("https://doi.org/10.21832/9781853596773")</f>
        <v>https://doi.org/10.21832/9781853596773</v>
      </c>
      <c r="AK51" s="6" t="s">
        <v>52</v>
      </c>
    </row>
    <row r="52" spans="1:37" s="6" customFormat="1" x14ac:dyDescent="0.3">
      <c r="A52" s="6">
        <v>123616</v>
      </c>
      <c r="B52" s="7">
        <v>9783110280128</v>
      </c>
      <c r="C52" s="7">
        <v>9783110279887</v>
      </c>
      <c r="D52" s="7"/>
      <c r="F52" s="6" t="s">
        <v>325</v>
      </c>
      <c r="I52" s="6" t="s">
        <v>326</v>
      </c>
      <c r="J52" s="6">
        <v>1</v>
      </c>
      <c r="M52" s="6" t="s">
        <v>42</v>
      </c>
      <c r="N52" s="9">
        <v>41295</v>
      </c>
      <c r="O52" s="6">
        <v>2013</v>
      </c>
      <c r="P52" s="6">
        <v>946</v>
      </c>
      <c r="R52" s="6">
        <v>10</v>
      </c>
      <c r="S52" s="6">
        <v>28</v>
      </c>
      <c r="T52" s="6" t="s">
        <v>44</v>
      </c>
      <c r="U52" s="6" t="s">
        <v>45</v>
      </c>
      <c r="V52" s="6" t="s">
        <v>46</v>
      </c>
      <c r="W52" s="6" t="s">
        <v>47</v>
      </c>
      <c r="Y52" s="6" t="s">
        <v>327</v>
      </c>
      <c r="AB52" s="6" t="s">
        <v>328</v>
      </c>
      <c r="AC52" s="6">
        <v>340</v>
      </c>
      <c r="AD52" s="6">
        <v>420</v>
      </c>
      <c r="AF52" s="6" t="s">
        <v>43</v>
      </c>
      <c r="AG52" s="6" t="s">
        <v>43</v>
      </c>
      <c r="AH52" s="7"/>
      <c r="AI52" s="6" t="str">
        <f>HYPERLINK("https://doi.org/10.1515/9783110280128")</f>
        <v>https://doi.org/10.1515/9783110280128</v>
      </c>
      <c r="AK52" s="6" t="s">
        <v>52</v>
      </c>
    </row>
    <row r="53" spans="1:37" s="6" customFormat="1" x14ac:dyDescent="0.3">
      <c r="A53" s="6">
        <v>17617</v>
      </c>
      <c r="B53" s="7">
        <v>9783110199871</v>
      </c>
      <c r="C53" s="7">
        <v>9783110184181</v>
      </c>
      <c r="D53" s="7"/>
      <c r="I53" s="6" t="s">
        <v>329</v>
      </c>
      <c r="J53" s="6">
        <v>2</v>
      </c>
      <c r="K53" s="6" t="s">
        <v>100</v>
      </c>
      <c r="L53" s="8" t="s">
        <v>330</v>
      </c>
      <c r="M53" s="6" t="s">
        <v>42</v>
      </c>
      <c r="N53" s="9">
        <v>39643</v>
      </c>
      <c r="O53" s="6">
        <v>2006</v>
      </c>
      <c r="P53" s="6">
        <v>876</v>
      </c>
      <c r="R53" s="6">
        <v>10</v>
      </c>
      <c r="S53" s="6">
        <v>27</v>
      </c>
      <c r="T53" s="6" t="s">
        <v>44</v>
      </c>
      <c r="U53" s="6" t="s">
        <v>64</v>
      </c>
      <c r="V53" s="6" t="s">
        <v>102</v>
      </c>
      <c r="W53" s="6" t="s">
        <v>47</v>
      </c>
      <c r="AA53" s="6" t="s">
        <v>154</v>
      </c>
      <c r="AB53" s="6" t="s">
        <v>331</v>
      </c>
      <c r="AC53" s="6">
        <v>480</v>
      </c>
      <c r="AD53" s="6">
        <v>590</v>
      </c>
      <c r="AF53" s="6" t="s">
        <v>43</v>
      </c>
      <c r="AG53" s="6" t="s">
        <v>43</v>
      </c>
      <c r="AH53" s="7"/>
      <c r="AI53" s="6" t="str">
        <f>HYPERLINK("https://doi.org/10.1515/9783110184181.3")</f>
        <v>https://doi.org/10.1515/9783110184181.3</v>
      </c>
      <c r="AK53" s="6" t="s">
        <v>52</v>
      </c>
    </row>
    <row r="54" spans="1:37" s="6" customFormat="1" x14ac:dyDescent="0.3">
      <c r="A54" s="6">
        <v>34103</v>
      </c>
      <c r="B54" s="7">
        <v>9783110214468</v>
      </c>
      <c r="C54" s="7">
        <v>9783110214451</v>
      </c>
      <c r="D54" s="7"/>
      <c r="F54" s="6" t="s">
        <v>332</v>
      </c>
      <c r="I54" s="6" t="s">
        <v>333</v>
      </c>
      <c r="J54" s="6">
        <v>1</v>
      </c>
      <c r="K54" s="6" t="s">
        <v>305</v>
      </c>
      <c r="L54" s="8" t="s">
        <v>334</v>
      </c>
      <c r="M54" s="6" t="s">
        <v>42</v>
      </c>
      <c r="N54" s="9">
        <v>41304</v>
      </c>
      <c r="O54" s="6">
        <v>2013</v>
      </c>
      <c r="P54" s="6">
        <v>758</v>
      </c>
      <c r="R54" s="6">
        <v>10</v>
      </c>
      <c r="S54" s="6">
        <v>2417</v>
      </c>
      <c r="T54" s="6" t="s">
        <v>44</v>
      </c>
      <c r="U54" s="6" t="s">
        <v>87</v>
      </c>
      <c r="V54" s="6" t="s">
        <v>306</v>
      </c>
      <c r="W54" s="6" t="s">
        <v>47</v>
      </c>
      <c r="Y54" s="6" t="s">
        <v>335</v>
      </c>
      <c r="AA54" s="6" t="s">
        <v>336</v>
      </c>
      <c r="AB54" s="6" t="s">
        <v>337</v>
      </c>
      <c r="AC54" s="6">
        <v>249</v>
      </c>
      <c r="AD54" s="6">
        <v>74.95</v>
      </c>
      <c r="AF54" s="6" t="s">
        <v>43</v>
      </c>
      <c r="AG54" s="6" t="s">
        <v>43</v>
      </c>
      <c r="AH54" s="7"/>
      <c r="AI54" s="6" t="str">
        <f>HYPERLINK("https://doi.org/10.1515/9783110214468")</f>
        <v>https://doi.org/10.1515/9783110214468</v>
      </c>
      <c r="AK54" s="6" t="s">
        <v>52</v>
      </c>
    </row>
    <row r="55" spans="1:37" s="6" customFormat="1" x14ac:dyDescent="0.3">
      <c r="A55" s="6">
        <v>35176</v>
      </c>
      <c r="B55" s="7">
        <v>9783110220261</v>
      </c>
      <c r="C55" s="7">
        <v>9783110220254</v>
      </c>
      <c r="D55" s="7"/>
      <c r="F55" s="6" t="s">
        <v>338</v>
      </c>
      <c r="G55" s="6" t="s">
        <v>339</v>
      </c>
      <c r="I55" s="6" t="s">
        <v>340</v>
      </c>
      <c r="J55" s="6">
        <v>1</v>
      </c>
      <c r="K55" s="6" t="s">
        <v>341</v>
      </c>
      <c r="L55" s="8" t="s">
        <v>219</v>
      </c>
      <c r="M55" s="6" t="s">
        <v>42</v>
      </c>
      <c r="N55" s="9">
        <v>40751</v>
      </c>
      <c r="O55" s="6">
        <v>2011</v>
      </c>
      <c r="P55" s="6">
        <v>911</v>
      </c>
      <c r="R55" s="6">
        <v>10</v>
      </c>
      <c r="S55" s="6">
        <v>246</v>
      </c>
      <c r="T55" s="6" t="s">
        <v>44</v>
      </c>
      <c r="U55" s="6" t="s">
        <v>64</v>
      </c>
      <c r="V55" s="6" t="s">
        <v>342</v>
      </c>
      <c r="W55" s="6" t="s">
        <v>47</v>
      </c>
      <c r="Y55" s="6" t="s">
        <v>343</v>
      </c>
      <c r="AA55" s="6" t="s">
        <v>344</v>
      </c>
      <c r="AB55" s="6" t="s">
        <v>345</v>
      </c>
      <c r="AC55" s="6">
        <v>290</v>
      </c>
      <c r="AD55" s="6">
        <v>360</v>
      </c>
      <c r="AF55" s="6" t="s">
        <v>43</v>
      </c>
      <c r="AG55" s="6" t="s">
        <v>43</v>
      </c>
      <c r="AH55" s="7"/>
      <c r="AI55" s="6" t="str">
        <f>HYPERLINK("https://doi.org/10.1515/9783110220261")</f>
        <v>https://doi.org/10.1515/9783110220261</v>
      </c>
      <c r="AK55" s="6" t="s">
        <v>52</v>
      </c>
    </row>
    <row r="56" spans="1:37" s="6" customFormat="1" x14ac:dyDescent="0.3">
      <c r="A56" s="6">
        <v>510962</v>
      </c>
      <c r="B56" s="7">
        <v>9783110424928</v>
      </c>
      <c r="C56" s="7">
        <v>9783110430660</v>
      </c>
      <c r="D56" s="7"/>
      <c r="F56" s="6" t="s">
        <v>346</v>
      </c>
      <c r="I56" s="6" t="s">
        <v>347</v>
      </c>
      <c r="J56" s="6">
        <v>1</v>
      </c>
      <c r="K56" s="6" t="s">
        <v>305</v>
      </c>
      <c r="L56" s="8" t="s">
        <v>348</v>
      </c>
      <c r="M56" s="6" t="s">
        <v>42</v>
      </c>
      <c r="N56" s="9">
        <v>43276</v>
      </c>
      <c r="O56" s="6">
        <v>2018</v>
      </c>
      <c r="P56" s="6">
        <v>674</v>
      </c>
      <c r="Q56" s="6">
        <v>20</v>
      </c>
      <c r="S56" s="6">
        <v>2417</v>
      </c>
      <c r="T56" s="6" t="s">
        <v>44</v>
      </c>
      <c r="U56" s="6" t="s">
        <v>87</v>
      </c>
      <c r="V56" s="6" t="s">
        <v>306</v>
      </c>
      <c r="W56" s="6" t="s">
        <v>47</v>
      </c>
      <c r="Y56" s="6" t="s">
        <v>349</v>
      </c>
      <c r="AA56" s="6" t="s">
        <v>350</v>
      </c>
      <c r="AB56" s="6" t="s">
        <v>351</v>
      </c>
      <c r="AC56" s="6">
        <v>249</v>
      </c>
      <c r="AD56" s="6">
        <v>310</v>
      </c>
      <c r="AF56" s="6" t="s">
        <v>43</v>
      </c>
      <c r="AG56" s="6" t="s">
        <v>43</v>
      </c>
      <c r="AH56" s="7"/>
      <c r="AI56" s="6" t="str">
        <f>HYPERLINK("https://doi.org/10.1515/9783110424928")</f>
        <v>https://doi.org/10.1515/9783110424928</v>
      </c>
      <c r="AK56" s="6" t="s">
        <v>52</v>
      </c>
    </row>
    <row r="57" spans="1:37" s="6" customFormat="1" x14ac:dyDescent="0.3">
      <c r="A57" s="6">
        <v>515026</v>
      </c>
      <c r="B57" s="7">
        <v>9783110450408</v>
      </c>
      <c r="C57" s="7">
        <v>9783110448252</v>
      </c>
      <c r="D57" s="7"/>
      <c r="F57" s="6" t="s">
        <v>352</v>
      </c>
      <c r="I57" s="6" t="s">
        <v>353</v>
      </c>
      <c r="J57" s="6">
        <v>1</v>
      </c>
      <c r="K57" s="6" t="s">
        <v>311</v>
      </c>
      <c r="L57" s="8" t="s">
        <v>354</v>
      </c>
      <c r="M57" s="6" t="s">
        <v>313</v>
      </c>
      <c r="N57" s="9">
        <v>43927</v>
      </c>
      <c r="O57" s="6">
        <v>2020</v>
      </c>
      <c r="P57" s="6">
        <v>784</v>
      </c>
      <c r="Q57" s="6">
        <v>15</v>
      </c>
      <c r="S57" s="6">
        <v>2417</v>
      </c>
      <c r="T57" s="6" t="s">
        <v>44</v>
      </c>
      <c r="U57" s="6" t="s">
        <v>314</v>
      </c>
      <c r="V57" s="6" t="s">
        <v>355</v>
      </c>
      <c r="W57" s="6" t="s">
        <v>356</v>
      </c>
      <c r="Y57" s="6" t="s">
        <v>357</v>
      </c>
      <c r="AA57" s="6" t="s">
        <v>358</v>
      </c>
      <c r="AB57" s="6" t="s">
        <v>359</v>
      </c>
      <c r="AC57" s="6">
        <v>249</v>
      </c>
      <c r="AD57" s="6">
        <v>240</v>
      </c>
      <c r="AF57" s="6" t="s">
        <v>43</v>
      </c>
      <c r="AG57" s="6" t="s">
        <v>43</v>
      </c>
      <c r="AH57" s="7"/>
      <c r="AI57" s="6" t="str">
        <f>HYPERLINK("https://doi.org/10.1515/9783110450408")</f>
        <v>https://doi.org/10.1515/9783110450408</v>
      </c>
      <c r="AK57" s="6" t="s">
        <v>52</v>
      </c>
    </row>
    <row r="58" spans="1:37" s="6" customFormat="1" x14ac:dyDescent="0.3">
      <c r="A58" s="6">
        <v>33172</v>
      </c>
      <c r="B58" s="7">
        <v>9783110213881</v>
      </c>
      <c r="C58" s="7">
        <v>9783110207330</v>
      </c>
      <c r="D58" s="7"/>
      <c r="I58" s="6" t="s">
        <v>360</v>
      </c>
      <c r="J58" s="6">
        <v>1</v>
      </c>
      <c r="K58" s="6" t="s">
        <v>100</v>
      </c>
      <c r="L58" s="8" t="s">
        <v>361</v>
      </c>
      <c r="M58" s="6" t="s">
        <v>42</v>
      </c>
      <c r="N58" s="9">
        <v>39898</v>
      </c>
      <c r="O58" s="6">
        <v>2009</v>
      </c>
      <c r="P58" s="6">
        <v>578</v>
      </c>
      <c r="R58" s="6">
        <v>10</v>
      </c>
      <c r="S58" s="6" t="s">
        <v>362</v>
      </c>
      <c r="T58" s="6" t="s">
        <v>44</v>
      </c>
      <c r="U58" s="6" t="s">
        <v>64</v>
      </c>
      <c r="V58" s="6" t="s">
        <v>102</v>
      </c>
      <c r="W58" s="6" t="s">
        <v>47</v>
      </c>
      <c r="Y58" s="6" t="s">
        <v>363</v>
      </c>
      <c r="AB58" s="6" t="s">
        <v>364</v>
      </c>
      <c r="AC58" s="6">
        <v>290</v>
      </c>
      <c r="AD58" s="6">
        <v>350</v>
      </c>
      <c r="AF58" s="6" t="s">
        <v>43</v>
      </c>
      <c r="AG58" s="6" t="s">
        <v>43</v>
      </c>
      <c r="AH58" s="7"/>
      <c r="AI58" s="6" t="str">
        <f>HYPERLINK("https://doi.org/10.1515/9783110213881.2")</f>
        <v>https://doi.org/10.1515/9783110213881.2</v>
      </c>
      <c r="AK58" s="6" t="s">
        <v>52</v>
      </c>
    </row>
    <row r="59" spans="1:37" s="6" customFormat="1" x14ac:dyDescent="0.3">
      <c r="A59" s="6">
        <v>18724</v>
      </c>
      <c r="B59" s="7">
        <v>9783110199901</v>
      </c>
      <c r="C59" s="7"/>
      <c r="D59" s="7">
        <v>9783110190854</v>
      </c>
      <c r="E59" s="6" t="s">
        <v>37</v>
      </c>
      <c r="F59" s="6" t="s">
        <v>365</v>
      </c>
      <c r="I59" s="6" t="s">
        <v>366</v>
      </c>
      <c r="J59" s="6">
        <v>1</v>
      </c>
      <c r="K59" s="6" t="s">
        <v>367</v>
      </c>
      <c r="L59" s="8" t="s">
        <v>368</v>
      </c>
      <c r="M59" s="6" t="s">
        <v>42</v>
      </c>
      <c r="N59" s="9">
        <v>39682</v>
      </c>
      <c r="O59" s="6">
        <v>2006</v>
      </c>
      <c r="P59" s="6">
        <v>485</v>
      </c>
      <c r="R59" s="6">
        <v>10</v>
      </c>
      <c r="S59" s="6" t="s">
        <v>189</v>
      </c>
      <c r="T59" s="6" t="s">
        <v>44</v>
      </c>
      <c r="U59" s="6" t="s">
        <v>64</v>
      </c>
      <c r="V59" s="6" t="s">
        <v>369</v>
      </c>
      <c r="W59" s="6" t="s">
        <v>47</v>
      </c>
      <c r="X59" s="6" t="s">
        <v>48</v>
      </c>
      <c r="Y59" s="6" t="s">
        <v>370</v>
      </c>
      <c r="AA59" s="6" t="s">
        <v>371</v>
      </c>
      <c r="AB59" s="6" t="s">
        <v>372</v>
      </c>
      <c r="AC59" s="6">
        <v>129</v>
      </c>
      <c r="AE59" s="6">
        <v>29.95</v>
      </c>
      <c r="AF59" s="6" t="s">
        <v>43</v>
      </c>
      <c r="AG59" s="7"/>
      <c r="AH59" s="6" t="s">
        <v>43</v>
      </c>
      <c r="AI59" s="6" t="str">
        <f>HYPERLINK("https://doi.org/10.1515/9783110199901")</f>
        <v>https://doi.org/10.1515/9783110199901</v>
      </c>
      <c r="AK59" s="6" t="s">
        <v>52</v>
      </c>
    </row>
    <row r="60" spans="1:37" s="6" customFormat="1" x14ac:dyDescent="0.3">
      <c r="A60" s="6">
        <v>535761</v>
      </c>
      <c r="B60" s="7">
        <v>9781783090563</v>
      </c>
      <c r="C60" s="7"/>
      <c r="D60" s="7"/>
      <c r="F60" s="6" t="s">
        <v>373</v>
      </c>
      <c r="G60" s="6" t="s">
        <v>374</v>
      </c>
      <c r="H60" s="6" t="s">
        <v>375</v>
      </c>
      <c r="J60" s="6">
        <v>2</v>
      </c>
      <c r="M60" s="6" t="s">
        <v>56</v>
      </c>
      <c r="N60" s="9">
        <v>41551</v>
      </c>
      <c r="O60" s="6">
        <v>2013</v>
      </c>
      <c r="P60" s="6">
        <v>240</v>
      </c>
      <c r="R60" s="6">
        <v>10</v>
      </c>
      <c r="T60" s="6" t="s">
        <v>44</v>
      </c>
      <c r="U60" s="6" t="s">
        <v>57</v>
      </c>
      <c r="V60" s="6" t="s">
        <v>58</v>
      </c>
      <c r="W60" s="6" t="s">
        <v>376</v>
      </c>
      <c r="Y60" s="6" t="s">
        <v>377</v>
      </c>
      <c r="Z60" s="6" t="s">
        <v>378</v>
      </c>
      <c r="AA60" s="6" t="s">
        <v>379</v>
      </c>
      <c r="AB60" s="6" t="s">
        <v>380</v>
      </c>
      <c r="AC60" s="6">
        <v>169.9</v>
      </c>
      <c r="AF60" s="6" t="s">
        <v>43</v>
      </c>
      <c r="AG60" s="7"/>
      <c r="AH60" s="7"/>
      <c r="AI60" s="6" t="str">
        <f>HYPERLINK("https://doi.org/10.21832/9781783090563")</f>
        <v>https://doi.org/10.21832/9781783090563</v>
      </c>
      <c r="AK60" s="6" t="s">
        <v>52</v>
      </c>
    </row>
    <row r="61" spans="1:37" s="6" customFormat="1" x14ac:dyDescent="0.3">
      <c r="A61" s="6">
        <v>535736</v>
      </c>
      <c r="B61" s="7">
        <v>9781783092246</v>
      </c>
      <c r="C61" s="7"/>
      <c r="D61" s="7"/>
      <c r="F61" s="6" t="s">
        <v>381</v>
      </c>
      <c r="G61" s="6" t="s">
        <v>382</v>
      </c>
      <c r="I61" s="6" t="s">
        <v>383</v>
      </c>
      <c r="J61" s="6">
        <v>1</v>
      </c>
      <c r="K61" s="6" t="s">
        <v>203</v>
      </c>
      <c r="M61" s="6" t="s">
        <v>56</v>
      </c>
      <c r="N61" s="9">
        <v>41898</v>
      </c>
      <c r="O61" s="6">
        <v>2014</v>
      </c>
      <c r="P61" s="6">
        <v>320</v>
      </c>
      <c r="R61" s="6">
        <v>10</v>
      </c>
      <c r="T61" s="6" t="s">
        <v>44</v>
      </c>
      <c r="U61" s="6" t="s">
        <v>64</v>
      </c>
      <c r="V61" s="6" t="s">
        <v>65</v>
      </c>
      <c r="W61" s="6" t="s">
        <v>384</v>
      </c>
      <c r="Y61" s="6" t="s">
        <v>385</v>
      </c>
      <c r="Z61" s="6" t="s">
        <v>386</v>
      </c>
      <c r="AA61" s="6" t="s">
        <v>387</v>
      </c>
      <c r="AB61" s="6" t="s">
        <v>388</v>
      </c>
      <c r="AC61" s="6">
        <v>289.89999999999998</v>
      </c>
      <c r="AF61" s="6" t="s">
        <v>43</v>
      </c>
      <c r="AG61" s="7"/>
      <c r="AH61" s="7"/>
      <c r="AI61" s="6" t="str">
        <f>HYPERLINK("https://doi.org/10.21832/9781783092246")</f>
        <v>https://doi.org/10.21832/9781783092246</v>
      </c>
      <c r="AK61" s="6" t="s">
        <v>52</v>
      </c>
    </row>
    <row r="62" spans="1:37" s="6" customFormat="1" x14ac:dyDescent="0.3">
      <c r="A62" s="6">
        <v>14165</v>
      </c>
      <c r="B62" s="7">
        <v>9783110214475</v>
      </c>
      <c r="C62" s="7">
        <v>9783110156607</v>
      </c>
      <c r="D62" s="7"/>
      <c r="I62" s="6" t="s">
        <v>180</v>
      </c>
      <c r="J62" s="6">
        <v>1</v>
      </c>
      <c r="K62" s="6" t="s">
        <v>100</v>
      </c>
      <c r="L62" s="8" t="s">
        <v>389</v>
      </c>
      <c r="M62" s="6" t="s">
        <v>42</v>
      </c>
      <c r="N62" s="9">
        <v>40114</v>
      </c>
      <c r="O62" s="6">
        <v>2009</v>
      </c>
      <c r="P62" s="6">
        <v>1116</v>
      </c>
      <c r="R62" s="6">
        <v>10</v>
      </c>
      <c r="T62" s="6" t="s">
        <v>44</v>
      </c>
      <c r="U62" s="6" t="s">
        <v>64</v>
      </c>
      <c r="V62" s="6" t="s">
        <v>102</v>
      </c>
      <c r="W62" s="6" t="s">
        <v>182</v>
      </c>
      <c r="AB62" s="6" t="s">
        <v>390</v>
      </c>
      <c r="AC62" s="6">
        <v>450</v>
      </c>
      <c r="AD62" s="6">
        <v>560</v>
      </c>
      <c r="AF62" s="6" t="s">
        <v>43</v>
      </c>
      <c r="AG62" s="6" t="s">
        <v>43</v>
      </c>
      <c r="AH62" s="7"/>
      <c r="AI62" s="6" t="str">
        <f>HYPERLINK("https://doi.org/10.1515/9783110214475")</f>
        <v>https://doi.org/10.1515/9783110214475</v>
      </c>
      <c r="AK62" s="6" t="s">
        <v>52</v>
      </c>
    </row>
    <row r="63" spans="1:37" s="6" customFormat="1" x14ac:dyDescent="0.3">
      <c r="A63" s="6">
        <v>565342</v>
      </c>
      <c r="B63" s="7">
        <v>9781788923415</v>
      </c>
      <c r="C63" s="7"/>
      <c r="D63" s="7"/>
      <c r="F63" s="6" t="s">
        <v>391</v>
      </c>
      <c r="G63" s="6" t="s">
        <v>392</v>
      </c>
      <c r="I63" s="6" t="s">
        <v>393</v>
      </c>
      <c r="J63" s="6">
        <v>1</v>
      </c>
      <c r="K63" s="6" t="s">
        <v>137</v>
      </c>
      <c r="M63" s="6" t="s">
        <v>56</v>
      </c>
      <c r="N63" s="9">
        <v>43595</v>
      </c>
      <c r="O63" s="6">
        <v>2019</v>
      </c>
      <c r="R63" s="6">
        <v>10</v>
      </c>
      <c r="T63" s="6" t="s">
        <v>44</v>
      </c>
      <c r="U63" s="6" t="s">
        <v>57</v>
      </c>
      <c r="V63" s="6" t="s">
        <v>58</v>
      </c>
      <c r="W63" s="6" t="s">
        <v>146</v>
      </c>
      <c r="Y63" s="6" t="s">
        <v>394</v>
      </c>
      <c r="Z63" s="6" t="s">
        <v>395</v>
      </c>
      <c r="AA63" s="6" t="s">
        <v>396</v>
      </c>
      <c r="AB63" s="6" t="s">
        <v>397</v>
      </c>
      <c r="AC63" s="6">
        <v>289.89999999999998</v>
      </c>
      <c r="AF63" s="6" t="s">
        <v>43</v>
      </c>
      <c r="AG63" s="7"/>
      <c r="AH63" s="7"/>
      <c r="AI63" s="6" t="str">
        <f>HYPERLINK("https://doi.org/10.21832/9781788923415")</f>
        <v>https://doi.org/10.21832/9781788923415</v>
      </c>
      <c r="AK63" s="6" t="s">
        <v>52</v>
      </c>
    </row>
    <row r="64" spans="1:37" s="6" customFormat="1" x14ac:dyDescent="0.3">
      <c r="A64" s="6">
        <v>535707</v>
      </c>
      <c r="B64" s="7">
        <v>9781783095360</v>
      </c>
      <c r="C64" s="7"/>
      <c r="D64" s="7"/>
      <c r="F64" s="6" t="s">
        <v>398</v>
      </c>
      <c r="I64" s="6" t="s">
        <v>399</v>
      </c>
      <c r="J64" s="6">
        <v>1</v>
      </c>
      <c r="K64" s="6" t="s">
        <v>137</v>
      </c>
      <c r="M64" s="6" t="s">
        <v>56</v>
      </c>
      <c r="N64" s="9">
        <v>42480</v>
      </c>
      <c r="O64" s="6">
        <v>2016</v>
      </c>
      <c r="R64" s="6">
        <v>10</v>
      </c>
      <c r="T64" s="6" t="s">
        <v>44</v>
      </c>
      <c r="U64" s="6" t="s">
        <v>57</v>
      </c>
      <c r="V64" s="6" t="s">
        <v>58</v>
      </c>
      <c r="W64" s="6" t="s">
        <v>400</v>
      </c>
      <c r="Y64" s="6" t="s">
        <v>401</v>
      </c>
      <c r="Z64" s="6" t="s">
        <v>402</v>
      </c>
      <c r="AA64" s="6" t="s">
        <v>403</v>
      </c>
      <c r="AB64" s="6" t="s">
        <v>404</v>
      </c>
      <c r="AC64" s="6">
        <v>289.89999999999998</v>
      </c>
      <c r="AF64" s="6" t="s">
        <v>43</v>
      </c>
      <c r="AG64" s="7"/>
      <c r="AH64" s="7"/>
      <c r="AI64" s="6" t="str">
        <f>HYPERLINK("https://doi.org/10.21832/9781783095360")</f>
        <v>https://doi.org/10.21832/9781783095360</v>
      </c>
      <c r="AK64" s="6" t="s">
        <v>52</v>
      </c>
    </row>
    <row r="65" spans="1:37" s="6" customFormat="1" x14ac:dyDescent="0.3">
      <c r="A65" s="6">
        <v>5632</v>
      </c>
      <c r="B65" s="7">
        <v>9783110805376</v>
      </c>
      <c r="C65" s="7">
        <v>9789027915283</v>
      </c>
      <c r="D65" s="7"/>
      <c r="F65" s="6" t="s">
        <v>405</v>
      </c>
      <c r="I65" s="6" t="s">
        <v>406</v>
      </c>
      <c r="J65" s="6">
        <v>1</v>
      </c>
      <c r="M65" s="6" t="s">
        <v>42</v>
      </c>
      <c r="N65" s="9">
        <v>41036</v>
      </c>
      <c r="O65" s="6">
        <v>1968</v>
      </c>
      <c r="P65" s="6">
        <v>808</v>
      </c>
      <c r="R65" s="6">
        <v>10</v>
      </c>
      <c r="S65" s="6">
        <v>2320</v>
      </c>
      <c r="T65" s="6" t="s">
        <v>44</v>
      </c>
      <c r="U65" s="6" t="s">
        <v>64</v>
      </c>
      <c r="V65" s="6" t="s">
        <v>102</v>
      </c>
      <c r="W65" s="6" t="s">
        <v>47</v>
      </c>
      <c r="AC65" s="6">
        <v>159</v>
      </c>
      <c r="AD65" s="6">
        <v>239</v>
      </c>
      <c r="AF65" s="6" t="s">
        <v>43</v>
      </c>
      <c r="AG65" s="6" t="s">
        <v>43</v>
      </c>
      <c r="AH65" s="7"/>
      <c r="AI65" s="6" t="str">
        <f>HYPERLINK("https://doi.org/10.1515/9783110805376")</f>
        <v>https://doi.org/10.1515/9783110805376</v>
      </c>
      <c r="AK65" s="6" t="s">
        <v>52</v>
      </c>
    </row>
    <row r="66" spans="1:37" s="6" customFormat="1" x14ac:dyDescent="0.3">
      <c r="A66" s="6">
        <v>17714</v>
      </c>
      <c r="B66" s="7">
        <v>9783110226614</v>
      </c>
      <c r="C66" s="7">
        <v>9783110184709</v>
      </c>
      <c r="D66" s="7"/>
      <c r="I66" s="6" t="s">
        <v>407</v>
      </c>
      <c r="J66" s="6">
        <v>1</v>
      </c>
      <c r="K66" s="6" t="s">
        <v>100</v>
      </c>
      <c r="L66" s="8" t="s">
        <v>408</v>
      </c>
      <c r="M66" s="6" t="s">
        <v>42</v>
      </c>
      <c r="N66" s="9">
        <v>40751</v>
      </c>
      <c r="O66" s="6">
        <v>2011</v>
      </c>
      <c r="P66" s="6">
        <v>969</v>
      </c>
      <c r="R66" s="6">
        <v>10</v>
      </c>
      <c r="S66" s="6">
        <v>2417</v>
      </c>
      <c r="T66" s="6" t="s">
        <v>44</v>
      </c>
      <c r="U66" s="6" t="s">
        <v>64</v>
      </c>
      <c r="V66" s="6" t="s">
        <v>65</v>
      </c>
      <c r="W66" s="6" t="s">
        <v>47</v>
      </c>
      <c r="AA66" s="6" t="s">
        <v>409</v>
      </c>
      <c r="AC66" s="6">
        <v>370</v>
      </c>
      <c r="AD66" s="6">
        <v>460</v>
      </c>
      <c r="AF66" s="6" t="s">
        <v>43</v>
      </c>
      <c r="AG66" s="6" t="s">
        <v>43</v>
      </c>
      <c r="AH66" s="7"/>
      <c r="AI66" s="6" t="str">
        <f>HYPERLINK("https://doi.org/10.1515/9783110226614")</f>
        <v>https://doi.org/10.1515/9783110226614</v>
      </c>
      <c r="AK66" s="6" t="s">
        <v>52</v>
      </c>
    </row>
    <row r="67" spans="1:37" s="6" customFormat="1" x14ac:dyDescent="0.3">
      <c r="A67" s="6">
        <v>592299</v>
      </c>
      <c r="B67" s="7">
        <v>9781788923613</v>
      </c>
      <c r="C67" s="7"/>
      <c r="D67" s="7"/>
      <c r="F67" s="6" t="s">
        <v>410</v>
      </c>
      <c r="I67" s="6" t="s">
        <v>411</v>
      </c>
      <c r="J67" s="6">
        <v>1</v>
      </c>
      <c r="K67" s="6" t="s">
        <v>412</v>
      </c>
      <c r="L67" s="8" t="s">
        <v>96</v>
      </c>
      <c r="M67" s="6" t="s">
        <v>56</v>
      </c>
      <c r="N67" s="9">
        <v>44238</v>
      </c>
      <c r="O67" s="6">
        <v>2021</v>
      </c>
      <c r="P67" s="6">
        <v>304</v>
      </c>
      <c r="R67" s="6">
        <v>10</v>
      </c>
      <c r="T67" s="6" t="s">
        <v>44</v>
      </c>
      <c r="U67" s="6" t="s">
        <v>64</v>
      </c>
      <c r="V67" s="6" t="s">
        <v>138</v>
      </c>
      <c r="W67" s="6" t="s">
        <v>413</v>
      </c>
      <c r="Y67" s="6" t="s">
        <v>414</v>
      </c>
      <c r="AC67" s="6">
        <v>289.89999999999998</v>
      </c>
      <c r="AF67" s="6" t="s">
        <v>43</v>
      </c>
      <c r="AG67" s="7"/>
      <c r="AH67" s="7"/>
      <c r="AI67" s="6" t="str">
        <f>HYPERLINK("https://doi.org/10.21832/9781788923613")</f>
        <v>https://doi.org/10.21832/9781788923613</v>
      </c>
      <c r="AK67" s="6" t="s">
        <v>52</v>
      </c>
    </row>
    <row r="68" spans="1:37" s="6" customFormat="1" x14ac:dyDescent="0.3">
      <c r="A68" s="6">
        <v>17797</v>
      </c>
      <c r="B68" s="7">
        <v>9783110255072</v>
      </c>
      <c r="C68" s="7">
        <v>9783110185232</v>
      </c>
      <c r="D68" s="7"/>
      <c r="I68" s="6" t="s">
        <v>407</v>
      </c>
      <c r="J68" s="6">
        <v>1</v>
      </c>
      <c r="K68" s="6" t="s">
        <v>100</v>
      </c>
      <c r="L68" s="8" t="s">
        <v>415</v>
      </c>
      <c r="M68" s="6" t="s">
        <v>42</v>
      </c>
      <c r="N68" s="9">
        <v>40900</v>
      </c>
      <c r="O68" s="6">
        <v>2012</v>
      </c>
      <c r="P68" s="6">
        <v>1068</v>
      </c>
      <c r="R68" s="6">
        <v>10</v>
      </c>
      <c r="T68" s="6" t="s">
        <v>44</v>
      </c>
      <c r="U68" s="6" t="s">
        <v>64</v>
      </c>
      <c r="V68" s="6" t="s">
        <v>65</v>
      </c>
      <c r="W68" s="6" t="s">
        <v>47</v>
      </c>
      <c r="AC68" s="6">
        <v>350</v>
      </c>
      <c r="AD68" s="6">
        <v>430</v>
      </c>
      <c r="AF68" s="6" t="s">
        <v>43</v>
      </c>
      <c r="AG68" s="6" t="s">
        <v>43</v>
      </c>
      <c r="AH68" s="7"/>
      <c r="AI68" s="6" t="str">
        <f>HYPERLINK("https://doi.org/10.1515/9783110255072")</f>
        <v>https://doi.org/10.1515/9783110255072</v>
      </c>
      <c r="AK68" s="6" t="s">
        <v>52</v>
      </c>
    </row>
    <row r="69" spans="1:37" s="6" customFormat="1" x14ac:dyDescent="0.3">
      <c r="A69" s="6">
        <v>571666</v>
      </c>
      <c r="B69" s="7">
        <v>9781788924498</v>
      </c>
      <c r="C69" s="7"/>
      <c r="D69" s="7"/>
      <c r="F69" s="6" t="s">
        <v>416</v>
      </c>
      <c r="G69" s="6" t="s">
        <v>417</v>
      </c>
      <c r="I69" s="6" t="s">
        <v>418</v>
      </c>
      <c r="J69" s="6">
        <v>1</v>
      </c>
      <c r="K69" s="6" t="s">
        <v>203</v>
      </c>
      <c r="M69" s="6" t="s">
        <v>56</v>
      </c>
      <c r="N69" s="9">
        <v>43657</v>
      </c>
      <c r="O69" s="6">
        <v>2019</v>
      </c>
      <c r="R69" s="6">
        <v>10</v>
      </c>
      <c r="T69" s="6" t="s">
        <v>44</v>
      </c>
      <c r="U69" s="6" t="s">
        <v>57</v>
      </c>
      <c r="V69" s="6" t="s">
        <v>58</v>
      </c>
      <c r="W69" s="6" t="s">
        <v>419</v>
      </c>
      <c r="Y69" s="6" t="s">
        <v>420</v>
      </c>
      <c r="Z69" s="6" t="s">
        <v>421</v>
      </c>
      <c r="AA69" s="6" t="s">
        <v>422</v>
      </c>
      <c r="AB69" s="6" t="s">
        <v>423</v>
      </c>
      <c r="AC69" s="6">
        <v>289.89999999999998</v>
      </c>
      <c r="AF69" s="6" t="s">
        <v>43</v>
      </c>
      <c r="AG69" s="7"/>
      <c r="AH69" s="7"/>
      <c r="AI69" s="6" t="str">
        <f>HYPERLINK("https://doi.org/10.21832/9781788924498")</f>
        <v>https://doi.org/10.21832/9781788924498</v>
      </c>
      <c r="AK69" s="6" t="s">
        <v>52</v>
      </c>
    </row>
    <row r="70" spans="1:37" s="6" customFormat="1" x14ac:dyDescent="0.3">
      <c r="A70" s="6">
        <v>524776</v>
      </c>
      <c r="B70" s="7">
        <v>9783110523874</v>
      </c>
      <c r="C70" s="7">
        <v>9783110521610</v>
      </c>
      <c r="D70" s="7"/>
      <c r="F70" s="6" t="s">
        <v>273</v>
      </c>
      <c r="G70" s="6" t="s">
        <v>246</v>
      </c>
      <c r="I70" s="6" t="s">
        <v>279</v>
      </c>
      <c r="J70" s="6">
        <v>1</v>
      </c>
      <c r="K70" s="6" t="s">
        <v>100</v>
      </c>
      <c r="L70" s="8" t="s">
        <v>424</v>
      </c>
      <c r="M70" s="6" t="s">
        <v>42</v>
      </c>
      <c r="N70" s="9">
        <v>43031</v>
      </c>
      <c r="O70" s="6">
        <v>2017</v>
      </c>
      <c r="P70" s="6">
        <v>663</v>
      </c>
      <c r="S70" s="6">
        <v>2417</v>
      </c>
      <c r="T70" s="6" t="s">
        <v>44</v>
      </c>
      <c r="U70" s="6" t="s">
        <v>64</v>
      </c>
      <c r="V70" s="6" t="s">
        <v>276</v>
      </c>
      <c r="W70" s="6" t="s">
        <v>182</v>
      </c>
      <c r="Y70" s="6" t="s">
        <v>277</v>
      </c>
      <c r="AB70" s="6" t="s">
        <v>278</v>
      </c>
      <c r="AC70" s="6">
        <v>330</v>
      </c>
      <c r="AD70" s="6">
        <v>400</v>
      </c>
      <c r="AF70" s="6" t="s">
        <v>43</v>
      </c>
      <c r="AG70" s="6" t="s">
        <v>43</v>
      </c>
      <c r="AH70" s="7"/>
      <c r="AI70" s="6" t="str">
        <f>HYPERLINK("https://doi.org/10.1515/9783110523874")</f>
        <v>https://doi.org/10.1515/9783110523874</v>
      </c>
      <c r="AK70" s="6" t="s">
        <v>52</v>
      </c>
    </row>
    <row r="71" spans="1:37" s="6" customFormat="1" x14ac:dyDescent="0.3">
      <c r="A71" s="6">
        <v>13537</v>
      </c>
      <c r="B71" s="7">
        <v>9783110194265</v>
      </c>
      <c r="C71" s="7">
        <v>9783110171549</v>
      </c>
      <c r="D71" s="7"/>
      <c r="F71" s="6" t="s">
        <v>425</v>
      </c>
      <c r="J71" s="6">
        <v>1</v>
      </c>
      <c r="K71" s="6" t="s">
        <v>100</v>
      </c>
      <c r="L71" s="8" t="s">
        <v>426</v>
      </c>
      <c r="M71" s="6" t="s">
        <v>42</v>
      </c>
      <c r="N71" s="9">
        <v>39643</v>
      </c>
      <c r="O71" s="6">
        <v>2001</v>
      </c>
      <c r="P71" s="6">
        <v>1002</v>
      </c>
      <c r="R71" s="6">
        <v>10</v>
      </c>
      <c r="S71" s="6">
        <v>28</v>
      </c>
      <c r="T71" s="6" t="s">
        <v>44</v>
      </c>
      <c r="U71" s="6" t="s">
        <v>64</v>
      </c>
      <c r="V71" s="6" t="s">
        <v>427</v>
      </c>
      <c r="W71" s="6" t="s">
        <v>47</v>
      </c>
      <c r="AC71" s="6">
        <v>410</v>
      </c>
      <c r="AD71" s="6">
        <v>509</v>
      </c>
      <c r="AF71" s="6" t="s">
        <v>43</v>
      </c>
      <c r="AG71" s="6" t="s">
        <v>43</v>
      </c>
      <c r="AH71" s="7"/>
      <c r="AI71" s="6" t="str">
        <f>HYPERLINK("https://doi.org/10.1515/9783110194265")</f>
        <v>https://doi.org/10.1515/9783110194265</v>
      </c>
      <c r="AK71" s="6" t="s">
        <v>52</v>
      </c>
    </row>
    <row r="72" spans="1:37" s="6" customFormat="1" x14ac:dyDescent="0.3">
      <c r="A72" s="6">
        <v>111942</v>
      </c>
      <c r="B72" s="7">
        <v>9783110246254</v>
      </c>
      <c r="C72" s="7">
        <v>9783110246247</v>
      </c>
      <c r="D72" s="7"/>
      <c r="F72" s="6" t="s">
        <v>428</v>
      </c>
      <c r="G72" s="6" t="s">
        <v>429</v>
      </c>
      <c r="I72" s="6" t="s">
        <v>430</v>
      </c>
      <c r="J72" s="6">
        <v>1</v>
      </c>
      <c r="K72" s="6" t="s">
        <v>100</v>
      </c>
      <c r="L72" s="8" t="s">
        <v>431</v>
      </c>
      <c r="M72" s="6" t="s">
        <v>42</v>
      </c>
      <c r="N72" s="9">
        <v>42093</v>
      </c>
      <c r="O72" s="6">
        <v>2015</v>
      </c>
      <c r="P72" s="6">
        <v>802</v>
      </c>
      <c r="R72" s="6">
        <v>10</v>
      </c>
      <c r="T72" s="6" t="s">
        <v>44</v>
      </c>
      <c r="U72" s="6" t="s">
        <v>64</v>
      </c>
      <c r="V72" s="6" t="s">
        <v>102</v>
      </c>
      <c r="W72" s="6" t="s">
        <v>47</v>
      </c>
      <c r="Y72" s="6" t="s">
        <v>432</v>
      </c>
      <c r="AB72" s="6" t="s">
        <v>433</v>
      </c>
      <c r="AC72" s="6">
        <v>310</v>
      </c>
      <c r="AD72" s="6">
        <v>380</v>
      </c>
      <c r="AF72" s="6" t="s">
        <v>43</v>
      </c>
      <c r="AG72" s="6" t="s">
        <v>43</v>
      </c>
      <c r="AH72" s="7"/>
      <c r="AI72" s="6" t="str">
        <f>HYPERLINK("https://doi.org/10.1515/9783110246254")</f>
        <v>https://doi.org/10.1515/9783110246254</v>
      </c>
      <c r="AK72" s="6" t="s">
        <v>52</v>
      </c>
    </row>
    <row r="73" spans="1:37" s="6" customFormat="1" x14ac:dyDescent="0.3">
      <c r="A73" s="6">
        <v>16846</v>
      </c>
      <c r="B73" s="7">
        <v>9783110198553</v>
      </c>
      <c r="C73" s="7">
        <v>9783110182163</v>
      </c>
      <c r="D73" s="7">
        <v>9783110212518</v>
      </c>
      <c r="F73" s="6" t="s">
        <v>434</v>
      </c>
      <c r="I73" s="6" t="s">
        <v>435</v>
      </c>
      <c r="J73" s="6">
        <v>1</v>
      </c>
      <c r="K73" s="6" t="s">
        <v>95</v>
      </c>
      <c r="L73" s="8" t="s">
        <v>436</v>
      </c>
      <c r="M73" s="6" t="s">
        <v>42</v>
      </c>
      <c r="N73" s="9">
        <v>39716</v>
      </c>
      <c r="O73" s="6">
        <v>2007</v>
      </c>
      <c r="P73" s="6">
        <v>586</v>
      </c>
      <c r="R73" s="6">
        <v>10</v>
      </c>
      <c r="S73" s="6">
        <v>246</v>
      </c>
      <c r="T73" s="6" t="s">
        <v>44</v>
      </c>
      <c r="U73" s="6" t="s">
        <v>64</v>
      </c>
      <c r="V73" s="6" t="s">
        <v>102</v>
      </c>
      <c r="W73" s="6" t="s">
        <v>156</v>
      </c>
      <c r="Y73" s="6" t="s">
        <v>437</v>
      </c>
      <c r="AA73" s="6" t="s">
        <v>438</v>
      </c>
      <c r="AB73" s="6" t="s">
        <v>439</v>
      </c>
      <c r="AC73" s="6">
        <v>249</v>
      </c>
      <c r="AD73" s="6">
        <v>260</v>
      </c>
      <c r="AE73" s="6">
        <v>42.95</v>
      </c>
      <c r="AF73" s="6" t="s">
        <v>43</v>
      </c>
      <c r="AG73" s="6" t="s">
        <v>43</v>
      </c>
      <c r="AH73" s="6" t="s">
        <v>43</v>
      </c>
      <c r="AI73" s="6" t="str">
        <f>HYPERLINK("https://doi.org/10.1515/9783110198553")</f>
        <v>https://doi.org/10.1515/9783110198553</v>
      </c>
      <c r="AK73" s="6" t="s">
        <v>52</v>
      </c>
    </row>
    <row r="74" spans="1:37" s="6" customFormat="1" x14ac:dyDescent="0.3">
      <c r="A74" s="6">
        <v>535742</v>
      </c>
      <c r="B74" s="7">
        <v>9781783092574</v>
      </c>
      <c r="C74" s="7"/>
      <c r="D74" s="7"/>
      <c r="F74" s="6" t="s">
        <v>440</v>
      </c>
      <c r="I74" s="6" t="s">
        <v>441</v>
      </c>
      <c r="J74" s="6">
        <v>1</v>
      </c>
      <c r="K74" s="6" t="s">
        <v>137</v>
      </c>
      <c r="M74" s="6" t="s">
        <v>56</v>
      </c>
      <c r="N74" s="9">
        <v>41926</v>
      </c>
      <c r="O74" s="6">
        <v>2014</v>
      </c>
      <c r="P74" s="6">
        <v>456</v>
      </c>
      <c r="R74" s="6">
        <v>10</v>
      </c>
      <c r="T74" s="6" t="s">
        <v>44</v>
      </c>
      <c r="U74" s="6" t="s">
        <v>64</v>
      </c>
      <c r="V74" s="6" t="s">
        <v>138</v>
      </c>
      <c r="W74" s="6" t="s">
        <v>442</v>
      </c>
      <c r="Y74" s="6" t="s">
        <v>443</v>
      </c>
      <c r="Z74" s="6" t="s">
        <v>444</v>
      </c>
      <c r="AA74" s="6" t="s">
        <v>445</v>
      </c>
      <c r="AB74" s="6" t="s">
        <v>446</v>
      </c>
      <c r="AC74" s="6">
        <v>289.89999999999998</v>
      </c>
      <c r="AF74" s="6" t="s">
        <v>43</v>
      </c>
      <c r="AG74" s="7"/>
      <c r="AH74" s="7"/>
      <c r="AI74" s="6" t="str">
        <f>HYPERLINK("https://doi.org/10.21832/9781783092574")</f>
        <v>https://doi.org/10.21832/9781783092574</v>
      </c>
      <c r="AK74" s="6" t="s">
        <v>52</v>
      </c>
    </row>
    <row r="75" spans="1:37" s="6" customFormat="1" x14ac:dyDescent="0.3">
      <c r="A75" s="6">
        <v>571811</v>
      </c>
      <c r="B75" s="7">
        <v>9780520967519</v>
      </c>
      <c r="C75" s="7"/>
      <c r="D75" s="7"/>
      <c r="F75" s="6" t="s">
        <v>447</v>
      </c>
      <c r="G75" s="6" t="s">
        <v>448</v>
      </c>
      <c r="H75" s="6" t="s">
        <v>449</v>
      </c>
      <c r="J75" s="6">
        <v>1</v>
      </c>
      <c r="M75" s="6" t="s">
        <v>86</v>
      </c>
      <c r="N75" s="9">
        <v>43599</v>
      </c>
      <c r="O75" s="6">
        <v>2019</v>
      </c>
      <c r="P75" s="6">
        <v>384</v>
      </c>
      <c r="R75" s="6">
        <v>10</v>
      </c>
      <c r="T75" s="6" t="s">
        <v>44</v>
      </c>
      <c r="U75" s="6" t="s">
        <v>87</v>
      </c>
      <c r="V75" s="6" t="s">
        <v>88</v>
      </c>
      <c r="W75" s="6" t="s">
        <v>89</v>
      </c>
      <c r="Y75" s="6" t="s">
        <v>450</v>
      </c>
      <c r="Z75" s="6" t="s">
        <v>451</v>
      </c>
      <c r="AB75" s="6" t="s">
        <v>452</v>
      </c>
      <c r="AC75" s="6">
        <v>133.94999999999999</v>
      </c>
      <c r="AF75" s="6" t="s">
        <v>43</v>
      </c>
      <c r="AG75" s="7"/>
      <c r="AH75" s="7"/>
      <c r="AI75" s="6" t="str">
        <f>HYPERLINK("https://doi.org/10.1525/9780520967519")</f>
        <v>https://doi.org/10.1525/9780520967519</v>
      </c>
      <c r="AK75" s="6" t="s">
        <v>52</v>
      </c>
    </row>
    <row r="76" spans="1:37" s="6" customFormat="1" x14ac:dyDescent="0.3">
      <c r="A76" s="6">
        <v>16727</v>
      </c>
      <c r="B76" s="7">
        <v>9783110220278</v>
      </c>
      <c r="C76" s="7">
        <v>9783110180022</v>
      </c>
      <c r="D76" s="7"/>
      <c r="F76" s="6" t="s">
        <v>453</v>
      </c>
      <c r="I76" s="6" t="s">
        <v>454</v>
      </c>
      <c r="J76" s="6">
        <v>1</v>
      </c>
      <c r="K76" s="6" t="s">
        <v>100</v>
      </c>
      <c r="L76" s="8" t="s">
        <v>455</v>
      </c>
      <c r="M76" s="6" t="s">
        <v>42</v>
      </c>
      <c r="N76" s="9">
        <v>40169</v>
      </c>
      <c r="O76" s="6">
        <v>2010</v>
      </c>
      <c r="P76" s="6">
        <v>889</v>
      </c>
      <c r="R76" s="6">
        <v>10</v>
      </c>
      <c r="T76" s="6" t="s">
        <v>44</v>
      </c>
      <c r="U76" s="6" t="s">
        <v>64</v>
      </c>
      <c r="V76" s="6" t="s">
        <v>102</v>
      </c>
      <c r="W76" s="6" t="s">
        <v>47</v>
      </c>
      <c r="Y76" s="6" t="s">
        <v>456</v>
      </c>
      <c r="AA76" s="6" t="s">
        <v>457</v>
      </c>
      <c r="AB76" s="6" t="s">
        <v>458</v>
      </c>
      <c r="AC76" s="6">
        <v>450</v>
      </c>
      <c r="AD76" s="6">
        <v>560</v>
      </c>
      <c r="AF76" s="6" t="s">
        <v>43</v>
      </c>
      <c r="AG76" s="6" t="s">
        <v>43</v>
      </c>
      <c r="AH76" s="7"/>
      <c r="AI76" s="6" t="str">
        <f>HYPERLINK("https://doi.org/10.1515/9783110220278")</f>
        <v>https://doi.org/10.1515/9783110220278</v>
      </c>
      <c r="AK76" s="6" t="s">
        <v>52</v>
      </c>
    </row>
    <row r="77" spans="1:37" s="6" customFormat="1" x14ac:dyDescent="0.3">
      <c r="A77" s="6">
        <v>535684</v>
      </c>
      <c r="B77" s="7">
        <v>9781783093182</v>
      </c>
      <c r="C77" s="7"/>
      <c r="D77" s="7"/>
      <c r="F77" s="6" t="s">
        <v>459</v>
      </c>
      <c r="G77" s="6" t="s">
        <v>460</v>
      </c>
      <c r="H77" s="6" t="s">
        <v>461</v>
      </c>
      <c r="J77" s="6">
        <v>2</v>
      </c>
      <c r="K77" s="6" t="s">
        <v>167</v>
      </c>
      <c r="M77" s="6" t="s">
        <v>56</v>
      </c>
      <c r="N77" s="9">
        <v>42047</v>
      </c>
      <c r="O77" s="6">
        <v>2015</v>
      </c>
      <c r="R77" s="6">
        <v>10</v>
      </c>
      <c r="T77" s="6" t="s">
        <v>44</v>
      </c>
      <c r="U77" s="6" t="s">
        <v>57</v>
      </c>
      <c r="V77" s="6" t="s">
        <v>58</v>
      </c>
      <c r="W77" s="6" t="s">
        <v>462</v>
      </c>
      <c r="Y77" s="6" t="s">
        <v>463</v>
      </c>
      <c r="Z77" s="6" t="s">
        <v>464</v>
      </c>
      <c r="AA77" s="6" t="s">
        <v>465</v>
      </c>
      <c r="AB77" s="6" t="s">
        <v>466</v>
      </c>
      <c r="AC77" s="6">
        <v>179.9</v>
      </c>
      <c r="AF77" s="6" t="s">
        <v>43</v>
      </c>
      <c r="AG77" s="7"/>
      <c r="AH77" s="7"/>
      <c r="AI77" s="6" t="str">
        <f>HYPERLINK("https://doi.org/10.21832/9781783093182")</f>
        <v>https://doi.org/10.21832/9781783093182</v>
      </c>
      <c r="AK77" s="6" t="s">
        <v>52</v>
      </c>
    </row>
    <row r="78" spans="1:37" s="6" customFormat="1" x14ac:dyDescent="0.3">
      <c r="A78" s="6">
        <v>524825</v>
      </c>
      <c r="B78" s="7">
        <v>9783110525304</v>
      </c>
      <c r="C78" s="7"/>
      <c r="D78" s="7">
        <v>9783110522730</v>
      </c>
      <c r="F78" s="6" t="s">
        <v>467</v>
      </c>
      <c r="I78" s="6" t="s">
        <v>468</v>
      </c>
      <c r="J78" s="6">
        <v>1</v>
      </c>
      <c r="K78" s="6" t="s">
        <v>469</v>
      </c>
      <c r="L78" s="8" t="s">
        <v>470</v>
      </c>
      <c r="M78" s="6" t="s">
        <v>42</v>
      </c>
      <c r="N78" s="9">
        <v>43003</v>
      </c>
      <c r="O78" s="6">
        <v>2017</v>
      </c>
      <c r="P78" s="6">
        <v>272</v>
      </c>
      <c r="T78" s="6" t="s">
        <v>44</v>
      </c>
      <c r="U78" s="6" t="s">
        <v>64</v>
      </c>
      <c r="V78" s="6" t="s">
        <v>276</v>
      </c>
      <c r="W78" s="6" t="s">
        <v>47</v>
      </c>
      <c r="Y78" s="6" t="s">
        <v>471</v>
      </c>
      <c r="AB78" s="6" t="s">
        <v>472</v>
      </c>
      <c r="AC78" s="6">
        <v>249</v>
      </c>
      <c r="AE78" s="6">
        <v>39.950000000000003</v>
      </c>
      <c r="AF78" s="6" t="s">
        <v>43</v>
      </c>
      <c r="AG78" s="7"/>
      <c r="AH78" s="6" t="s">
        <v>43</v>
      </c>
      <c r="AI78" s="6" t="str">
        <f>HYPERLINK("https://doi.org/10.1515/9783110525304")</f>
        <v>https://doi.org/10.1515/9783110525304</v>
      </c>
      <c r="AK78" s="6" t="s">
        <v>52</v>
      </c>
    </row>
    <row r="79" spans="1:37" s="6" customFormat="1" x14ac:dyDescent="0.3">
      <c r="A79" s="6">
        <v>31455</v>
      </c>
      <c r="B79" s="7">
        <v>9783110218442</v>
      </c>
      <c r="C79" s="7">
        <v>9783110218435</v>
      </c>
      <c r="D79" s="7"/>
      <c r="F79" s="6" t="s">
        <v>473</v>
      </c>
      <c r="G79" s="6" t="s">
        <v>474</v>
      </c>
      <c r="I79" s="6" t="s">
        <v>475</v>
      </c>
      <c r="J79" s="6">
        <v>1</v>
      </c>
      <c r="M79" s="6" t="s">
        <v>42</v>
      </c>
      <c r="N79" s="9">
        <v>40169</v>
      </c>
      <c r="O79" s="6">
        <v>2009</v>
      </c>
      <c r="P79" s="6">
        <v>1081</v>
      </c>
      <c r="R79" s="6">
        <v>10</v>
      </c>
      <c r="T79" s="6" t="s">
        <v>44</v>
      </c>
      <c r="U79" s="6" t="s">
        <v>64</v>
      </c>
      <c r="V79" s="6" t="s">
        <v>253</v>
      </c>
      <c r="W79" s="6" t="s">
        <v>47</v>
      </c>
      <c r="Y79" s="6" t="s">
        <v>476</v>
      </c>
      <c r="AB79" s="6" t="s">
        <v>477</v>
      </c>
      <c r="AC79" s="6">
        <v>249</v>
      </c>
      <c r="AD79" s="6">
        <v>310</v>
      </c>
      <c r="AF79" s="6" t="s">
        <v>43</v>
      </c>
      <c r="AG79" s="6" t="s">
        <v>43</v>
      </c>
      <c r="AH79" s="7"/>
      <c r="AI79" s="6" t="str">
        <f>HYPERLINK("https://doi.org/10.1515/9783110218442")</f>
        <v>https://doi.org/10.1515/9783110218442</v>
      </c>
      <c r="AK79" s="6" t="s">
        <v>52</v>
      </c>
    </row>
    <row r="80" spans="1:37" s="6" customFormat="1" x14ac:dyDescent="0.3">
      <c r="A80" s="6">
        <v>15439</v>
      </c>
      <c r="B80" s="7">
        <v>9783110197068</v>
      </c>
      <c r="C80" s="7">
        <v>9783110171495</v>
      </c>
      <c r="D80" s="7"/>
      <c r="I80" s="6" t="s">
        <v>478</v>
      </c>
      <c r="J80" s="6">
        <v>1</v>
      </c>
      <c r="K80" s="6" t="s">
        <v>100</v>
      </c>
      <c r="L80" s="8" t="s">
        <v>479</v>
      </c>
      <c r="M80" s="6" t="s">
        <v>42</v>
      </c>
      <c r="N80" s="9">
        <v>39643</v>
      </c>
      <c r="O80" s="6">
        <v>2005</v>
      </c>
      <c r="P80" s="6">
        <v>1150</v>
      </c>
      <c r="R80" s="6">
        <v>10</v>
      </c>
      <c r="S80" s="6" t="s">
        <v>480</v>
      </c>
      <c r="T80" s="6" t="s">
        <v>44</v>
      </c>
      <c r="U80" s="6" t="s">
        <v>64</v>
      </c>
      <c r="V80" s="6" t="s">
        <v>102</v>
      </c>
      <c r="W80" s="6" t="s">
        <v>47</v>
      </c>
      <c r="AA80" s="6" t="s">
        <v>257</v>
      </c>
      <c r="AC80" s="6">
        <v>660</v>
      </c>
      <c r="AD80" s="6">
        <v>820</v>
      </c>
      <c r="AF80" s="6" t="s">
        <v>43</v>
      </c>
      <c r="AG80" s="6" t="s">
        <v>43</v>
      </c>
      <c r="AH80" s="7"/>
      <c r="AI80" s="6" t="str">
        <f>HYPERLINK("https://doi.org/10.1515/9783110197068")</f>
        <v>https://doi.org/10.1515/9783110197068</v>
      </c>
      <c r="AK80" s="6" t="s">
        <v>52</v>
      </c>
    </row>
    <row r="81" spans="1:37" s="6" customFormat="1" x14ac:dyDescent="0.3">
      <c r="A81" s="6">
        <v>524829</v>
      </c>
      <c r="B81" s="7">
        <v>9783110525045</v>
      </c>
      <c r="C81" s="7"/>
      <c r="D81" s="7">
        <v>9783110522792</v>
      </c>
      <c r="F81" s="6" t="s">
        <v>187</v>
      </c>
      <c r="I81" s="6" t="s">
        <v>481</v>
      </c>
      <c r="J81" s="6">
        <v>1</v>
      </c>
      <c r="K81" s="6" t="s">
        <v>469</v>
      </c>
      <c r="L81" s="8" t="s">
        <v>482</v>
      </c>
      <c r="M81" s="6" t="s">
        <v>42</v>
      </c>
      <c r="N81" s="9">
        <v>43031</v>
      </c>
      <c r="O81" s="6">
        <v>2017</v>
      </c>
      <c r="P81" s="6">
        <v>405</v>
      </c>
      <c r="T81" s="6" t="s">
        <v>44</v>
      </c>
      <c r="U81" s="6" t="s">
        <v>64</v>
      </c>
      <c r="V81" s="6" t="s">
        <v>276</v>
      </c>
      <c r="W81" s="6" t="s">
        <v>47</v>
      </c>
      <c r="Y81" s="6" t="s">
        <v>483</v>
      </c>
      <c r="AA81" s="6" t="s">
        <v>484</v>
      </c>
      <c r="AB81" s="6" t="s">
        <v>485</v>
      </c>
      <c r="AC81" s="6">
        <v>249</v>
      </c>
      <c r="AE81" s="6">
        <v>39.950000000000003</v>
      </c>
      <c r="AF81" s="6" t="s">
        <v>43</v>
      </c>
      <c r="AG81" s="7"/>
      <c r="AH81" s="6" t="s">
        <v>43</v>
      </c>
      <c r="AI81" s="6" t="str">
        <f>HYPERLINK("https://doi.org/10.1515/9783110525045")</f>
        <v>https://doi.org/10.1515/9783110525045</v>
      </c>
      <c r="AK81" s="6" t="s">
        <v>52</v>
      </c>
    </row>
    <row r="82" spans="1:37" s="6" customFormat="1" x14ac:dyDescent="0.3">
      <c r="A82" s="6">
        <v>524826</v>
      </c>
      <c r="B82" s="7">
        <v>9783110525328</v>
      </c>
      <c r="C82" s="7"/>
      <c r="D82" s="7">
        <v>9783110522761</v>
      </c>
      <c r="F82" s="6" t="s">
        <v>486</v>
      </c>
      <c r="I82" s="6" t="s">
        <v>468</v>
      </c>
      <c r="J82" s="6">
        <v>1</v>
      </c>
      <c r="K82" s="6" t="s">
        <v>469</v>
      </c>
      <c r="L82" s="8" t="s">
        <v>80</v>
      </c>
      <c r="M82" s="6" t="s">
        <v>42</v>
      </c>
      <c r="N82" s="9">
        <v>43003</v>
      </c>
      <c r="O82" s="6">
        <v>2017</v>
      </c>
      <c r="P82" s="6">
        <v>309</v>
      </c>
      <c r="T82" s="6" t="s">
        <v>44</v>
      </c>
      <c r="U82" s="6" t="s">
        <v>64</v>
      </c>
      <c r="V82" s="6" t="s">
        <v>276</v>
      </c>
      <c r="W82" s="6" t="s">
        <v>47</v>
      </c>
      <c r="Y82" s="6" t="s">
        <v>487</v>
      </c>
      <c r="AB82" s="6" t="s">
        <v>472</v>
      </c>
      <c r="AC82" s="6">
        <v>249</v>
      </c>
      <c r="AE82" s="6">
        <v>39.950000000000003</v>
      </c>
      <c r="AF82" s="6" t="s">
        <v>43</v>
      </c>
      <c r="AG82" s="7"/>
      <c r="AH82" s="6" t="s">
        <v>43</v>
      </c>
      <c r="AI82" s="6" t="str">
        <f>HYPERLINK("https://doi.org/10.1515/9783110525328")</f>
        <v>https://doi.org/10.1515/9783110525328</v>
      </c>
      <c r="AK82" s="6" t="s">
        <v>52</v>
      </c>
    </row>
    <row r="83" spans="1:37" s="6" customFormat="1" x14ac:dyDescent="0.3">
      <c r="A83" s="6">
        <v>535589</v>
      </c>
      <c r="B83" s="7">
        <v>9781783098606</v>
      </c>
      <c r="C83" s="7"/>
      <c r="D83" s="7"/>
      <c r="F83" s="6" t="s">
        <v>488</v>
      </c>
      <c r="G83" s="6" t="s">
        <v>489</v>
      </c>
      <c r="H83" s="6" t="s">
        <v>490</v>
      </c>
      <c r="J83" s="6">
        <v>1</v>
      </c>
      <c r="K83" s="6" t="s">
        <v>137</v>
      </c>
      <c r="M83" s="6" t="s">
        <v>56</v>
      </c>
      <c r="N83" s="9">
        <v>43003</v>
      </c>
      <c r="O83" s="6">
        <v>2017</v>
      </c>
      <c r="R83" s="6">
        <v>10</v>
      </c>
      <c r="T83" s="6" t="s">
        <v>44</v>
      </c>
      <c r="U83" s="6" t="s">
        <v>57</v>
      </c>
      <c r="V83" s="6" t="s">
        <v>58</v>
      </c>
      <c r="W83" s="6" t="s">
        <v>146</v>
      </c>
      <c r="Y83" s="6" t="s">
        <v>491</v>
      </c>
      <c r="Z83" s="6" t="s">
        <v>492</v>
      </c>
      <c r="AA83" s="6" t="s">
        <v>493</v>
      </c>
      <c r="AB83" s="6" t="s">
        <v>494</v>
      </c>
      <c r="AC83" s="6">
        <v>289.89999999999998</v>
      </c>
      <c r="AF83" s="6" t="s">
        <v>43</v>
      </c>
      <c r="AG83" s="7"/>
      <c r="AH83" s="7"/>
      <c r="AI83" s="6" t="str">
        <f>HYPERLINK("https://doi.org/10.21832/9781783098606")</f>
        <v>https://doi.org/10.21832/9781783098606</v>
      </c>
      <c r="AK83" s="6" t="s">
        <v>52</v>
      </c>
    </row>
    <row r="84" spans="1:37" s="6" customFormat="1" x14ac:dyDescent="0.3">
      <c r="A84" s="6">
        <v>575068</v>
      </c>
      <c r="B84" s="7">
        <v>9781788928342</v>
      </c>
      <c r="C84" s="7"/>
      <c r="D84" s="7"/>
      <c r="F84" s="6" t="s">
        <v>495</v>
      </c>
      <c r="I84" s="6" t="s">
        <v>496</v>
      </c>
      <c r="J84" s="6">
        <v>1</v>
      </c>
      <c r="K84" s="6" t="s">
        <v>412</v>
      </c>
      <c r="M84" s="6" t="s">
        <v>56</v>
      </c>
      <c r="N84" s="9">
        <v>43970</v>
      </c>
      <c r="O84" s="6">
        <v>2020</v>
      </c>
      <c r="P84" s="6">
        <v>296</v>
      </c>
      <c r="R84" s="6">
        <v>10</v>
      </c>
      <c r="T84" s="6" t="s">
        <v>44</v>
      </c>
      <c r="U84" s="6" t="s">
        <v>57</v>
      </c>
      <c r="V84" s="6" t="s">
        <v>58</v>
      </c>
      <c r="W84" s="6" t="s">
        <v>497</v>
      </c>
      <c r="Y84" s="6" t="s">
        <v>498</v>
      </c>
      <c r="Z84" s="6" t="s">
        <v>499</v>
      </c>
      <c r="AB84" s="6" t="s">
        <v>500</v>
      </c>
      <c r="AC84" s="6">
        <v>289.89999999999998</v>
      </c>
      <c r="AF84" s="6" t="s">
        <v>43</v>
      </c>
      <c r="AG84" s="7"/>
      <c r="AH84" s="7"/>
      <c r="AI84" s="6" t="str">
        <f>HYPERLINK("https://doi.org/10.21832/9781788928342")</f>
        <v>https://doi.org/10.21832/9781788928342</v>
      </c>
      <c r="AK84" s="6" t="s">
        <v>52</v>
      </c>
    </row>
    <row r="85" spans="1:37" s="6" customFormat="1" x14ac:dyDescent="0.3">
      <c r="A85" s="6">
        <v>125908</v>
      </c>
      <c r="B85" s="7">
        <v>9783110346190</v>
      </c>
      <c r="C85" s="7"/>
      <c r="D85" s="7">
        <v>9783110300055</v>
      </c>
      <c r="E85" s="6" t="s">
        <v>37</v>
      </c>
      <c r="F85" s="6" t="s">
        <v>501</v>
      </c>
      <c r="G85" s="6" t="s">
        <v>502</v>
      </c>
      <c r="H85" s="6" t="s">
        <v>503</v>
      </c>
      <c r="J85" s="6">
        <v>1</v>
      </c>
      <c r="K85" s="6" t="s">
        <v>40</v>
      </c>
      <c r="L85" s="8" t="s">
        <v>504</v>
      </c>
      <c r="M85" s="6" t="s">
        <v>42</v>
      </c>
      <c r="N85" s="9">
        <v>41813</v>
      </c>
      <c r="O85" s="6">
        <v>2014</v>
      </c>
      <c r="P85" s="6">
        <v>315</v>
      </c>
      <c r="R85" s="6">
        <v>10</v>
      </c>
      <c r="T85" s="6" t="s">
        <v>44</v>
      </c>
      <c r="U85" s="6" t="s">
        <v>64</v>
      </c>
      <c r="V85" s="6" t="s">
        <v>102</v>
      </c>
      <c r="W85" s="6" t="s">
        <v>47</v>
      </c>
      <c r="X85" s="6" t="s">
        <v>48</v>
      </c>
      <c r="Y85" s="6" t="s">
        <v>505</v>
      </c>
      <c r="AB85" s="6" t="s">
        <v>506</v>
      </c>
      <c r="AC85" s="6">
        <v>299</v>
      </c>
      <c r="AE85" s="6">
        <v>25.95</v>
      </c>
      <c r="AF85" s="6" t="s">
        <v>43</v>
      </c>
      <c r="AG85" s="7"/>
      <c r="AH85" s="6" t="s">
        <v>43</v>
      </c>
      <c r="AI85" s="6" t="str">
        <f>HYPERLINK("https://doi.org/10.1515/9783110346190")</f>
        <v>https://doi.org/10.1515/9783110346190</v>
      </c>
      <c r="AK85" s="6" t="s">
        <v>52</v>
      </c>
    </row>
    <row r="86" spans="1:37" s="6" customFormat="1" x14ac:dyDescent="0.3">
      <c r="A86" s="6">
        <v>573617</v>
      </c>
      <c r="B86" s="7">
        <v>9781788925204</v>
      </c>
      <c r="C86" s="7"/>
      <c r="D86" s="7"/>
      <c r="F86" s="6" t="s">
        <v>507</v>
      </c>
      <c r="G86" s="6" t="s">
        <v>508</v>
      </c>
      <c r="I86" s="6" t="s">
        <v>509</v>
      </c>
      <c r="J86" s="6">
        <v>1</v>
      </c>
      <c r="K86" s="6" t="s">
        <v>412</v>
      </c>
      <c r="M86" s="6" t="s">
        <v>56</v>
      </c>
      <c r="N86" s="9">
        <v>43787</v>
      </c>
      <c r="O86" s="6">
        <v>2019</v>
      </c>
      <c r="R86" s="6">
        <v>10</v>
      </c>
      <c r="T86" s="6" t="s">
        <v>44</v>
      </c>
      <c r="U86" s="6" t="s">
        <v>64</v>
      </c>
      <c r="V86" s="6" t="s">
        <v>138</v>
      </c>
      <c r="W86" s="6" t="s">
        <v>413</v>
      </c>
      <c r="Y86" s="6" t="s">
        <v>510</v>
      </c>
      <c r="Z86" s="6" t="s">
        <v>511</v>
      </c>
      <c r="AA86" s="6" t="s">
        <v>512</v>
      </c>
      <c r="AB86" s="6" t="s">
        <v>513</v>
      </c>
      <c r="AC86" s="6">
        <v>309.89999999999998</v>
      </c>
      <c r="AF86" s="6" t="s">
        <v>43</v>
      </c>
      <c r="AG86" s="7"/>
      <c r="AH86" s="7"/>
      <c r="AI86" s="6" t="str">
        <f>HYPERLINK("https://doi.org/10.21832/9781788925204")</f>
        <v>https://doi.org/10.21832/9781788925204</v>
      </c>
      <c r="AK86" s="6" t="s">
        <v>52</v>
      </c>
    </row>
    <row r="87" spans="1:37" s="6" customFormat="1" x14ac:dyDescent="0.3">
      <c r="A87" s="6">
        <v>524827</v>
      </c>
      <c r="B87" s="7">
        <v>9783110525069</v>
      </c>
      <c r="C87" s="7"/>
      <c r="D87" s="7">
        <v>9783110522778</v>
      </c>
      <c r="F87" s="6" t="s">
        <v>514</v>
      </c>
      <c r="I87" s="6" t="s">
        <v>468</v>
      </c>
      <c r="J87" s="6">
        <v>1</v>
      </c>
      <c r="K87" s="6" t="s">
        <v>469</v>
      </c>
      <c r="L87" s="8" t="s">
        <v>515</v>
      </c>
      <c r="M87" s="6" t="s">
        <v>42</v>
      </c>
      <c r="N87" s="9">
        <v>43031</v>
      </c>
      <c r="O87" s="6">
        <v>2017</v>
      </c>
      <c r="P87" s="6">
        <v>335</v>
      </c>
      <c r="T87" s="6" t="s">
        <v>44</v>
      </c>
      <c r="U87" s="6" t="s">
        <v>64</v>
      </c>
      <c r="V87" s="6" t="s">
        <v>276</v>
      </c>
      <c r="W87" s="6" t="s">
        <v>47</v>
      </c>
      <c r="Y87" s="6" t="s">
        <v>516</v>
      </c>
      <c r="AB87" s="6" t="s">
        <v>485</v>
      </c>
      <c r="AC87" s="6">
        <v>249</v>
      </c>
      <c r="AE87" s="6">
        <v>39.950000000000003</v>
      </c>
      <c r="AF87" s="6" t="s">
        <v>43</v>
      </c>
      <c r="AG87" s="7"/>
      <c r="AH87" s="6" t="s">
        <v>43</v>
      </c>
      <c r="AI87" s="6" t="str">
        <f>HYPERLINK("https://doi.org/10.1515/9783110525069")</f>
        <v>https://doi.org/10.1515/9783110525069</v>
      </c>
      <c r="AK87" s="6" t="s">
        <v>52</v>
      </c>
    </row>
    <row r="88" spans="1:37" s="6" customFormat="1" x14ac:dyDescent="0.3">
      <c r="A88" s="6">
        <v>540138</v>
      </c>
      <c r="B88" s="7">
        <v>9783110613285</v>
      </c>
      <c r="C88" s="7"/>
      <c r="D88" s="7">
        <v>9783110609691</v>
      </c>
      <c r="F88" s="6" t="s">
        <v>517</v>
      </c>
      <c r="G88" s="6" t="s">
        <v>518</v>
      </c>
      <c r="H88" s="6" t="s">
        <v>519</v>
      </c>
      <c r="J88" s="6">
        <v>3</v>
      </c>
      <c r="K88" s="6" t="s">
        <v>40</v>
      </c>
      <c r="L88" s="8" t="s">
        <v>520</v>
      </c>
      <c r="M88" s="6" t="s">
        <v>42</v>
      </c>
      <c r="N88" s="9">
        <v>43710</v>
      </c>
      <c r="O88" s="6">
        <v>2019</v>
      </c>
      <c r="P88" s="6">
        <v>565</v>
      </c>
      <c r="S88" s="6">
        <v>2320</v>
      </c>
      <c r="T88" s="6" t="s">
        <v>44</v>
      </c>
      <c r="U88" s="6" t="s">
        <v>64</v>
      </c>
      <c r="V88" s="6" t="s">
        <v>276</v>
      </c>
      <c r="W88" s="6" t="s">
        <v>47</v>
      </c>
      <c r="Y88" s="6" t="s">
        <v>521</v>
      </c>
      <c r="AB88" s="6" t="s">
        <v>522</v>
      </c>
      <c r="AC88" s="6">
        <v>129</v>
      </c>
      <c r="AE88" s="6">
        <v>39.950000000000003</v>
      </c>
      <c r="AF88" s="6" t="s">
        <v>43</v>
      </c>
      <c r="AG88" s="7"/>
      <c r="AH88" s="6" t="s">
        <v>43</v>
      </c>
      <c r="AI88" s="6" t="str">
        <f>HYPERLINK("https://doi.org/10.1515/9783110613285")</f>
        <v>https://doi.org/10.1515/9783110613285</v>
      </c>
      <c r="AK88" s="6" t="s">
        <v>52</v>
      </c>
    </row>
    <row r="89" spans="1:37" s="6" customFormat="1" x14ac:dyDescent="0.3">
      <c r="A89" s="6">
        <v>535812</v>
      </c>
      <c r="B89" s="7">
        <v>9781783090419</v>
      </c>
      <c r="C89" s="7"/>
      <c r="D89" s="7"/>
      <c r="F89" s="6" t="s">
        <v>523</v>
      </c>
      <c r="G89" s="6" t="s">
        <v>524</v>
      </c>
      <c r="H89" s="6" t="s">
        <v>525</v>
      </c>
      <c r="J89" s="6">
        <v>1</v>
      </c>
      <c r="K89" s="6" t="s">
        <v>526</v>
      </c>
      <c r="M89" s="6" t="s">
        <v>56</v>
      </c>
      <c r="N89" s="9">
        <v>41507</v>
      </c>
      <c r="O89" s="6">
        <v>2013</v>
      </c>
      <c r="P89" s="6">
        <v>160</v>
      </c>
      <c r="R89" s="6">
        <v>10</v>
      </c>
      <c r="T89" s="6" t="s">
        <v>44</v>
      </c>
      <c r="U89" s="6" t="s">
        <v>64</v>
      </c>
      <c r="V89" s="6" t="s">
        <v>153</v>
      </c>
      <c r="W89" s="6" t="s">
        <v>527</v>
      </c>
      <c r="Y89" s="6" t="s">
        <v>528</v>
      </c>
      <c r="Z89" s="6" t="s">
        <v>529</v>
      </c>
      <c r="AA89" s="6" t="s">
        <v>530</v>
      </c>
      <c r="AB89" s="6" t="s">
        <v>531</v>
      </c>
      <c r="AC89" s="6">
        <v>259.89999999999998</v>
      </c>
      <c r="AF89" s="6" t="s">
        <v>43</v>
      </c>
      <c r="AG89" s="7"/>
      <c r="AH89" s="7"/>
      <c r="AI89" s="6" t="str">
        <f>HYPERLINK("https://doi.org/10.21832/9781783090419")</f>
        <v>https://doi.org/10.21832/9781783090419</v>
      </c>
      <c r="AK89" s="6" t="s">
        <v>52</v>
      </c>
    </row>
    <row r="90" spans="1:37" s="6" customFormat="1" x14ac:dyDescent="0.3">
      <c r="A90" s="6">
        <v>19168</v>
      </c>
      <c r="B90" s="7">
        <v>9783110912173</v>
      </c>
      <c r="C90" s="7">
        <v>9783110199468</v>
      </c>
      <c r="D90" s="7"/>
      <c r="F90" s="6" t="s">
        <v>532</v>
      </c>
      <c r="G90" s="6" t="s">
        <v>533</v>
      </c>
      <c r="H90" s="6" t="s">
        <v>534</v>
      </c>
      <c r="J90" s="6">
        <v>1</v>
      </c>
      <c r="K90" s="6" t="s">
        <v>535</v>
      </c>
      <c r="L90" s="8" t="s">
        <v>536</v>
      </c>
      <c r="M90" s="6" t="s">
        <v>313</v>
      </c>
      <c r="N90" s="9">
        <v>40988</v>
      </c>
      <c r="O90" s="6">
        <v>2007</v>
      </c>
      <c r="P90" s="6">
        <v>376</v>
      </c>
      <c r="Q90" s="6">
        <v>24</v>
      </c>
      <c r="R90" s="6">
        <v>10</v>
      </c>
      <c r="S90" s="6" t="s">
        <v>189</v>
      </c>
      <c r="T90" s="6" t="s">
        <v>44</v>
      </c>
      <c r="U90" s="6" t="s">
        <v>64</v>
      </c>
      <c r="V90" s="6" t="s">
        <v>127</v>
      </c>
      <c r="W90" s="6" t="s">
        <v>537</v>
      </c>
      <c r="Y90" s="6" t="s">
        <v>538</v>
      </c>
      <c r="AA90" s="6" t="s">
        <v>539</v>
      </c>
      <c r="AB90" s="6" t="s">
        <v>540</v>
      </c>
      <c r="AC90" s="6">
        <v>129</v>
      </c>
      <c r="AD90" s="6">
        <v>194.95</v>
      </c>
      <c r="AF90" s="6" t="s">
        <v>43</v>
      </c>
      <c r="AG90" s="6" t="s">
        <v>43</v>
      </c>
      <c r="AH90" s="7"/>
      <c r="AI90" s="6" t="str">
        <f>HYPERLINK("https://doi.org/10.1515/9783110912173")</f>
        <v>https://doi.org/10.1515/9783110912173</v>
      </c>
      <c r="AK90" s="6" t="s">
        <v>52</v>
      </c>
    </row>
    <row r="91" spans="1:37" s="6" customFormat="1" x14ac:dyDescent="0.3">
      <c r="A91" s="6">
        <v>17985</v>
      </c>
      <c r="B91" s="7">
        <v>9783110198492</v>
      </c>
      <c r="C91" s="7">
        <v>9783110186161</v>
      </c>
      <c r="D91" s="7">
        <v>9783110186857</v>
      </c>
      <c r="F91" s="6" t="s">
        <v>541</v>
      </c>
      <c r="I91" s="6" t="s">
        <v>542</v>
      </c>
      <c r="J91" s="6">
        <v>1</v>
      </c>
      <c r="K91" s="6" t="s">
        <v>543</v>
      </c>
      <c r="L91" s="8" t="s">
        <v>544</v>
      </c>
      <c r="M91" s="6" t="s">
        <v>42</v>
      </c>
      <c r="N91" s="9">
        <v>39758</v>
      </c>
      <c r="O91" s="6">
        <v>2008</v>
      </c>
      <c r="P91" s="6">
        <v>673</v>
      </c>
      <c r="R91" s="6">
        <v>10</v>
      </c>
      <c r="S91" s="6" t="s">
        <v>189</v>
      </c>
      <c r="T91" s="6" t="s">
        <v>44</v>
      </c>
      <c r="U91" s="6" t="s">
        <v>64</v>
      </c>
      <c r="V91" s="6" t="s">
        <v>153</v>
      </c>
      <c r="W91" s="6" t="s">
        <v>545</v>
      </c>
      <c r="Y91" s="6" t="s">
        <v>546</v>
      </c>
      <c r="AA91" s="6" t="s">
        <v>547</v>
      </c>
      <c r="AB91" s="6" t="s">
        <v>548</v>
      </c>
      <c r="AC91" s="6">
        <v>129</v>
      </c>
      <c r="AD91" s="6">
        <v>159.94999999999999</v>
      </c>
      <c r="AE91" s="6">
        <v>54.95</v>
      </c>
      <c r="AF91" s="6" t="s">
        <v>43</v>
      </c>
      <c r="AG91" s="6" t="s">
        <v>43</v>
      </c>
      <c r="AH91" s="6" t="s">
        <v>43</v>
      </c>
      <c r="AI91" s="6" t="str">
        <f>HYPERLINK("https://doi.org/10.1515/9783110198492")</f>
        <v>https://doi.org/10.1515/9783110198492</v>
      </c>
      <c r="AK91" s="6" t="s">
        <v>52</v>
      </c>
    </row>
    <row r="92" spans="1:37" s="6" customFormat="1" x14ac:dyDescent="0.3">
      <c r="A92" s="6">
        <v>30939</v>
      </c>
      <c r="B92" s="7">
        <v>9783110208429</v>
      </c>
      <c r="C92" s="7"/>
      <c r="D92" s="7">
        <v>9783110196382</v>
      </c>
      <c r="E92" s="6" t="s">
        <v>37</v>
      </c>
      <c r="F92" s="6" t="s">
        <v>549</v>
      </c>
      <c r="I92" s="6" t="s">
        <v>550</v>
      </c>
      <c r="J92" s="6">
        <v>1</v>
      </c>
      <c r="K92" s="6" t="s">
        <v>187</v>
      </c>
      <c r="L92" s="8" t="s">
        <v>551</v>
      </c>
      <c r="M92" s="6" t="s">
        <v>42</v>
      </c>
      <c r="N92" s="9">
        <v>39792</v>
      </c>
      <c r="O92" s="6">
        <v>2008</v>
      </c>
      <c r="P92" s="6">
        <v>655</v>
      </c>
      <c r="R92" s="6">
        <v>10</v>
      </c>
      <c r="S92" s="6" t="s">
        <v>189</v>
      </c>
      <c r="T92" s="6" t="s">
        <v>44</v>
      </c>
      <c r="U92" s="6" t="s">
        <v>64</v>
      </c>
      <c r="V92" s="6" t="s">
        <v>102</v>
      </c>
      <c r="W92" s="6" t="s">
        <v>47</v>
      </c>
      <c r="X92" s="6" t="s">
        <v>48</v>
      </c>
      <c r="Y92" s="6" t="s">
        <v>552</v>
      </c>
      <c r="AC92" s="6">
        <v>299</v>
      </c>
      <c r="AE92" s="6">
        <v>25.95</v>
      </c>
      <c r="AF92" s="6" t="s">
        <v>43</v>
      </c>
      <c r="AG92" s="7"/>
      <c r="AH92" s="6" t="s">
        <v>43</v>
      </c>
      <c r="AI92" s="6" t="str">
        <f>HYPERLINK("https://doi.org/10.1515/9783110208429")</f>
        <v>https://doi.org/10.1515/9783110208429</v>
      </c>
      <c r="AK92" s="6" t="s">
        <v>52</v>
      </c>
    </row>
    <row r="93" spans="1:37" s="6" customFormat="1" x14ac:dyDescent="0.3">
      <c r="A93" s="6">
        <v>321060</v>
      </c>
      <c r="B93" s="7">
        <v>9780674732469</v>
      </c>
      <c r="C93" s="7">
        <v>9780674732452</v>
      </c>
      <c r="D93" s="7"/>
      <c r="F93" s="6" t="s">
        <v>553</v>
      </c>
      <c r="G93" s="6" t="s">
        <v>554</v>
      </c>
      <c r="H93" s="6" t="s">
        <v>555</v>
      </c>
      <c r="J93" s="6">
        <v>1</v>
      </c>
      <c r="M93" s="6" t="s">
        <v>63</v>
      </c>
      <c r="N93" s="9">
        <v>41548</v>
      </c>
      <c r="O93" s="6">
        <v>1973</v>
      </c>
      <c r="P93" s="6">
        <v>437</v>
      </c>
      <c r="Q93" s="6">
        <v>18</v>
      </c>
      <c r="R93" s="6">
        <v>283.5</v>
      </c>
      <c r="T93" s="6" t="s">
        <v>44</v>
      </c>
      <c r="U93" s="6" t="s">
        <v>64</v>
      </c>
      <c r="V93" s="6" t="s">
        <v>102</v>
      </c>
      <c r="W93" s="6" t="s">
        <v>556</v>
      </c>
      <c r="Y93" s="6" t="s">
        <v>557</v>
      </c>
      <c r="AA93" s="6" t="s">
        <v>558</v>
      </c>
      <c r="AC93" s="6">
        <v>60</v>
      </c>
      <c r="AD93" s="6">
        <v>60</v>
      </c>
      <c r="AF93" s="6" t="s">
        <v>43</v>
      </c>
      <c r="AG93" s="6" t="s">
        <v>43</v>
      </c>
      <c r="AH93" s="7"/>
      <c r="AI93" s="6" t="str">
        <f>HYPERLINK("https://doi.org/10.4159/harvard.9780674732469")</f>
        <v>https://doi.org/10.4159/harvard.9780674732469</v>
      </c>
      <c r="AK93" s="6" t="s">
        <v>52</v>
      </c>
    </row>
    <row r="94" spans="1:37" s="6" customFormat="1" x14ac:dyDescent="0.3">
      <c r="A94" s="6">
        <v>123771</v>
      </c>
      <c r="B94" s="7">
        <v>9781614511175</v>
      </c>
      <c r="C94" s="7">
        <v>9781614511625</v>
      </c>
      <c r="D94" s="7">
        <v>9781614511649</v>
      </c>
      <c r="F94" s="6" t="s">
        <v>559</v>
      </c>
      <c r="G94" s="6" t="s">
        <v>560</v>
      </c>
      <c r="I94" s="6" t="s">
        <v>561</v>
      </c>
      <c r="J94" s="6">
        <v>1</v>
      </c>
      <c r="K94" s="6" t="s">
        <v>562</v>
      </c>
      <c r="L94" s="8" t="s">
        <v>96</v>
      </c>
      <c r="M94" s="6" t="s">
        <v>42</v>
      </c>
      <c r="N94" s="9">
        <v>41871</v>
      </c>
      <c r="O94" s="6">
        <v>2014</v>
      </c>
      <c r="P94" s="6">
        <v>401</v>
      </c>
      <c r="R94" s="6">
        <v>10</v>
      </c>
      <c r="T94" s="6" t="s">
        <v>44</v>
      </c>
      <c r="U94" s="6" t="s">
        <v>64</v>
      </c>
      <c r="V94" s="6" t="s">
        <v>563</v>
      </c>
      <c r="W94" s="6" t="s">
        <v>156</v>
      </c>
      <c r="Y94" s="6" t="s">
        <v>564</v>
      </c>
      <c r="AB94" s="6" t="s">
        <v>565</v>
      </c>
      <c r="AC94" s="6">
        <v>129</v>
      </c>
      <c r="AD94" s="6">
        <v>119.95</v>
      </c>
      <c r="AE94" s="6">
        <v>39.950000000000003</v>
      </c>
      <c r="AF94" s="6" t="s">
        <v>43</v>
      </c>
      <c r="AG94" s="6" t="s">
        <v>43</v>
      </c>
      <c r="AH94" s="6" t="s">
        <v>43</v>
      </c>
      <c r="AI94" s="6" t="str">
        <f>HYPERLINK("https://doi.org/10.1515/9781614511175")</f>
        <v>https://doi.org/10.1515/9781614511175</v>
      </c>
      <c r="AK94" s="6" t="s">
        <v>52</v>
      </c>
    </row>
    <row r="95" spans="1:37" s="6" customFormat="1" x14ac:dyDescent="0.3">
      <c r="A95" s="6">
        <v>34203</v>
      </c>
      <c r="B95" s="7">
        <v>9783110215502</v>
      </c>
      <c r="C95" s="7"/>
      <c r="D95" s="7">
        <v>9783110214086</v>
      </c>
      <c r="E95" s="6" t="s">
        <v>37</v>
      </c>
      <c r="F95" s="6" t="s">
        <v>38</v>
      </c>
      <c r="H95" s="6" t="s">
        <v>566</v>
      </c>
      <c r="J95" s="6">
        <v>2</v>
      </c>
      <c r="K95" s="6" t="s">
        <v>40</v>
      </c>
      <c r="L95" s="8" t="s">
        <v>567</v>
      </c>
      <c r="M95" s="6" t="s">
        <v>42</v>
      </c>
      <c r="N95" s="9">
        <v>39910</v>
      </c>
      <c r="O95" s="6">
        <v>2009</v>
      </c>
      <c r="P95" s="6">
        <v>254</v>
      </c>
      <c r="R95" s="6">
        <v>10</v>
      </c>
      <c r="T95" s="6" t="s">
        <v>44</v>
      </c>
      <c r="U95" s="6" t="s">
        <v>64</v>
      </c>
      <c r="V95" s="6" t="s">
        <v>102</v>
      </c>
      <c r="W95" s="6" t="s">
        <v>47</v>
      </c>
      <c r="X95" s="6" t="s">
        <v>48</v>
      </c>
      <c r="Y95" s="6" t="s">
        <v>568</v>
      </c>
      <c r="AA95" s="6" t="s">
        <v>569</v>
      </c>
      <c r="AB95" s="6" t="s">
        <v>570</v>
      </c>
      <c r="AC95" s="6">
        <v>299</v>
      </c>
      <c r="AE95" s="6">
        <v>20.95</v>
      </c>
      <c r="AF95" s="6" t="s">
        <v>43</v>
      </c>
      <c r="AG95" s="7"/>
      <c r="AH95" s="6" t="s">
        <v>43</v>
      </c>
      <c r="AI95" s="6" t="str">
        <f>HYPERLINK("https://doi.org/10.1515/9783110215502")</f>
        <v>https://doi.org/10.1515/9783110215502</v>
      </c>
      <c r="AK95" s="6" t="s">
        <v>52</v>
      </c>
    </row>
    <row r="96" spans="1:37" s="6" customFormat="1" x14ac:dyDescent="0.3">
      <c r="A96" s="6">
        <v>497546</v>
      </c>
      <c r="B96" s="7">
        <v>9783110365955</v>
      </c>
      <c r="C96" s="7">
        <v>9783110370126</v>
      </c>
      <c r="D96" s="7"/>
      <c r="F96" s="6" t="s">
        <v>571</v>
      </c>
      <c r="I96" s="6" t="s">
        <v>572</v>
      </c>
      <c r="J96" s="6">
        <v>1</v>
      </c>
      <c r="K96" s="6" t="s">
        <v>311</v>
      </c>
      <c r="L96" s="8" t="s">
        <v>176</v>
      </c>
      <c r="M96" s="6" t="s">
        <v>313</v>
      </c>
      <c r="N96" s="9">
        <v>43262</v>
      </c>
      <c r="O96" s="6">
        <v>2018</v>
      </c>
      <c r="P96" s="6">
        <v>793</v>
      </c>
      <c r="Q96" s="6">
        <v>20</v>
      </c>
      <c r="S96" s="6">
        <v>2417</v>
      </c>
      <c r="T96" s="6" t="s">
        <v>44</v>
      </c>
      <c r="U96" s="6" t="s">
        <v>314</v>
      </c>
      <c r="V96" s="6" t="s">
        <v>315</v>
      </c>
      <c r="W96" s="6" t="s">
        <v>47</v>
      </c>
      <c r="Y96" s="6" t="s">
        <v>573</v>
      </c>
      <c r="AA96" s="6" t="s">
        <v>574</v>
      </c>
      <c r="AB96" s="6" t="s">
        <v>575</v>
      </c>
      <c r="AC96" s="6">
        <v>249</v>
      </c>
      <c r="AD96" s="6">
        <v>250</v>
      </c>
      <c r="AF96" s="6" t="s">
        <v>43</v>
      </c>
      <c r="AG96" s="6" t="s">
        <v>43</v>
      </c>
      <c r="AH96" s="7"/>
      <c r="AI96" s="6" t="str">
        <f>HYPERLINK("https://doi.org/10.1515/9783110365955")</f>
        <v>https://doi.org/10.1515/9783110365955</v>
      </c>
      <c r="AK96" s="6" t="s">
        <v>52</v>
      </c>
    </row>
    <row r="97" spans="1:37" s="6" customFormat="1" x14ac:dyDescent="0.3">
      <c r="A97" s="6">
        <v>30938</v>
      </c>
      <c r="B97" s="7">
        <v>9783110208412</v>
      </c>
      <c r="C97" s="7"/>
      <c r="D97" s="7">
        <v>9783110196375</v>
      </c>
      <c r="E97" s="6" t="s">
        <v>37</v>
      </c>
      <c r="F97" s="6" t="s">
        <v>576</v>
      </c>
      <c r="I97" s="6" t="s">
        <v>577</v>
      </c>
      <c r="J97" s="6">
        <v>1</v>
      </c>
      <c r="K97" s="6" t="s">
        <v>187</v>
      </c>
      <c r="L97" s="8" t="s">
        <v>578</v>
      </c>
      <c r="M97" s="6" t="s">
        <v>42</v>
      </c>
      <c r="N97" s="9">
        <v>39792</v>
      </c>
      <c r="O97" s="6">
        <v>2008</v>
      </c>
      <c r="P97" s="6">
        <v>618</v>
      </c>
      <c r="R97" s="6">
        <v>10</v>
      </c>
      <c r="S97" s="6" t="s">
        <v>189</v>
      </c>
      <c r="T97" s="6" t="s">
        <v>44</v>
      </c>
      <c r="U97" s="6" t="s">
        <v>64</v>
      </c>
      <c r="V97" s="6" t="s">
        <v>102</v>
      </c>
      <c r="W97" s="6" t="s">
        <v>47</v>
      </c>
      <c r="X97" s="6" t="s">
        <v>48</v>
      </c>
      <c r="Y97" s="6" t="s">
        <v>579</v>
      </c>
      <c r="AC97" s="6">
        <v>299</v>
      </c>
      <c r="AE97" s="6">
        <v>25.95</v>
      </c>
      <c r="AF97" s="6" t="s">
        <v>43</v>
      </c>
      <c r="AG97" s="7"/>
      <c r="AH97" s="6" t="s">
        <v>43</v>
      </c>
      <c r="AI97" s="6" t="str">
        <f>HYPERLINK("https://doi.org/10.1515/9783110208412")</f>
        <v>https://doi.org/10.1515/9783110208412</v>
      </c>
      <c r="AK97" s="6" t="s">
        <v>52</v>
      </c>
    </row>
    <row r="98" spans="1:37" s="6" customFormat="1" x14ac:dyDescent="0.3">
      <c r="A98" s="6">
        <v>535610</v>
      </c>
      <c r="B98" s="7">
        <v>9781783098910</v>
      </c>
      <c r="C98" s="7"/>
      <c r="D98" s="7"/>
      <c r="F98" s="6" t="s">
        <v>580</v>
      </c>
      <c r="G98" s="6" t="s">
        <v>581</v>
      </c>
      <c r="I98" s="6" t="s">
        <v>582</v>
      </c>
      <c r="J98" s="6">
        <v>1</v>
      </c>
      <c r="K98" s="6" t="s">
        <v>290</v>
      </c>
      <c r="M98" s="6" t="s">
        <v>56</v>
      </c>
      <c r="N98" s="9">
        <v>43027</v>
      </c>
      <c r="O98" s="6">
        <v>2017</v>
      </c>
      <c r="R98" s="6">
        <v>10</v>
      </c>
      <c r="T98" s="6" t="s">
        <v>44</v>
      </c>
      <c r="U98" s="6" t="s">
        <v>57</v>
      </c>
      <c r="V98" s="6" t="s">
        <v>58</v>
      </c>
      <c r="W98" s="6" t="s">
        <v>583</v>
      </c>
      <c r="Y98" s="6" t="s">
        <v>584</v>
      </c>
      <c r="Z98" s="6" t="s">
        <v>585</v>
      </c>
      <c r="AA98" s="6" t="s">
        <v>586</v>
      </c>
      <c r="AB98" s="6" t="s">
        <v>587</v>
      </c>
      <c r="AC98" s="6">
        <v>269.89999999999998</v>
      </c>
      <c r="AF98" s="6" t="s">
        <v>43</v>
      </c>
      <c r="AG98" s="7"/>
      <c r="AH98" s="7"/>
      <c r="AI98" s="6" t="str">
        <f>HYPERLINK("https://doi.org/10.21832/9781783098910")</f>
        <v>https://doi.org/10.21832/9781783098910</v>
      </c>
      <c r="AK98" s="6" t="s">
        <v>52</v>
      </c>
    </row>
    <row r="99" spans="1:37" s="6" customFormat="1" x14ac:dyDescent="0.3">
      <c r="A99" s="6">
        <v>546890</v>
      </c>
      <c r="B99" s="7">
        <v>9781783099467</v>
      </c>
      <c r="C99" s="7"/>
      <c r="D99" s="7"/>
      <c r="F99" s="6" t="s">
        <v>588</v>
      </c>
      <c r="I99" s="6" t="s">
        <v>589</v>
      </c>
      <c r="J99" s="6">
        <v>1</v>
      </c>
      <c r="K99" s="6" t="s">
        <v>412</v>
      </c>
      <c r="L99" s="8" t="s">
        <v>348</v>
      </c>
      <c r="M99" s="6" t="s">
        <v>56</v>
      </c>
      <c r="N99" s="9">
        <v>43105</v>
      </c>
      <c r="O99" s="6">
        <v>2018</v>
      </c>
      <c r="R99" s="6">
        <v>10</v>
      </c>
      <c r="T99" s="6" t="s">
        <v>44</v>
      </c>
      <c r="U99" s="6" t="s">
        <v>57</v>
      </c>
      <c r="V99" s="6" t="s">
        <v>58</v>
      </c>
      <c r="W99" s="6" t="s">
        <v>590</v>
      </c>
      <c r="Y99" s="6" t="s">
        <v>591</v>
      </c>
      <c r="Z99" s="6" t="s">
        <v>592</v>
      </c>
      <c r="AA99" s="6" t="s">
        <v>593</v>
      </c>
      <c r="AB99" s="6" t="s">
        <v>594</v>
      </c>
      <c r="AC99" s="6">
        <v>289.89999999999998</v>
      </c>
      <c r="AF99" s="6" t="s">
        <v>43</v>
      </c>
      <c r="AG99" s="7"/>
      <c r="AH99" s="7"/>
      <c r="AI99" s="6" t="str">
        <f>HYPERLINK("https://doi.org/10.21832/9781783099467")</f>
        <v>https://doi.org/10.21832/9781783099467</v>
      </c>
      <c r="AK99" s="6" t="s">
        <v>52</v>
      </c>
    </row>
    <row r="100" spans="1:37" s="6" customFormat="1" x14ac:dyDescent="0.3">
      <c r="A100" s="6">
        <v>535823</v>
      </c>
      <c r="B100" s="7">
        <v>9781783097821</v>
      </c>
      <c r="C100" s="7"/>
      <c r="D100" s="7"/>
      <c r="F100" s="6" t="s">
        <v>595</v>
      </c>
      <c r="I100" s="6" t="s">
        <v>596</v>
      </c>
      <c r="J100" s="6">
        <v>1</v>
      </c>
      <c r="K100" s="6" t="s">
        <v>321</v>
      </c>
      <c r="M100" s="6" t="s">
        <v>56</v>
      </c>
      <c r="N100" s="9">
        <v>42871</v>
      </c>
      <c r="O100" s="6">
        <v>2017</v>
      </c>
      <c r="R100" s="6">
        <v>10</v>
      </c>
      <c r="T100" s="6" t="s">
        <v>44</v>
      </c>
      <c r="U100" s="6" t="s">
        <v>64</v>
      </c>
      <c r="V100" s="6" t="s">
        <v>65</v>
      </c>
      <c r="W100" s="6" t="s">
        <v>597</v>
      </c>
      <c r="Y100" s="6" t="s">
        <v>598</v>
      </c>
      <c r="Z100" s="6" t="s">
        <v>599</v>
      </c>
      <c r="AA100" s="6" t="s">
        <v>600</v>
      </c>
      <c r="AB100" s="6" t="s">
        <v>601</v>
      </c>
      <c r="AC100" s="6">
        <v>289.89999999999998</v>
      </c>
      <c r="AF100" s="6" t="s">
        <v>43</v>
      </c>
      <c r="AG100" s="7"/>
      <c r="AH100" s="7"/>
      <c r="AI100" s="6" t="str">
        <f>HYPERLINK("https://doi.org/10.21832/9781783097821")</f>
        <v>https://doi.org/10.21832/9781783097821</v>
      </c>
      <c r="AK100" s="6" t="s">
        <v>52</v>
      </c>
    </row>
    <row r="101" spans="1:37" s="6" customFormat="1" x14ac:dyDescent="0.3">
      <c r="A101" s="6">
        <v>573553</v>
      </c>
      <c r="B101" s="7">
        <v>9781788926317</v>
      </c>
      <c r="C101" s="7"/>
      <c r="D101" s="7"/>
      <c r="F101" s="6" t="s">
        <v>602</v>
      </c>
      <c r="I101" s="6" t="s">
        <v>603</v>
      </c>
      <c r="J101" s="6">
        <v>1</v>
      </c>
      <c r="K101" s="6" t="s">
        <v>137</v>
      </c>
      <c r="M101" s="6" t="s">
        <v>56</v>
      </c>
      <c r="N101" s="9">
        <v>43805</v>
      </c>
      <c r="O101" s="6">
        <v>2019</v>
      </c>
      <c r="R101" s="6">
        <v>10</v>
      </c>
      <c r="T101" s="6" t="s">
        <v>44</v>
      </c>
      <c r="U101" s="6" t="s">
        <v>64</v>
      </c>
      <c r="V101" s="6" t="s">
        <v>138</v>
      </c>
      <c r="W101" s="6" t="s">
        <v>604</v>
      </c>
      <c r="Y101" s="6" t="s">
        <v>605</v>
      </c>
      <c r="Z101" s="6" t="s">
        <v>606</v>
      </c>
      <c r="AA101" s="6" t="s">
        <v>607</v>
      </c>
      <c r="AB101" s="6" t="s">
        <v>608</v>
      </c>
      <c r="AC101" s="6">
        <v>269.89999999999998</v>
      </c>
      <c r="AF101" s="6" t="s">
        <v>43</v>
      </c>
      <c r="AG101" s="7"/>
      <c r="AH101" s="7"/>
      <c r="AI101" s="6" t="str">
        <f>HYPERLINK("https://doi.org/10.21832/9781788926317")</f>
        <v>https://doi.org/10.21832/9781788926317</v>
      </c>
      <c r="AK101" s="6" t="s">
        <v>52</v>
      </c>
    </row>
    <row r="102" spans="1:37" s="6" customFormat="1" x14ac:dyDescent="0.3">
      <c r="A102" s="6">
        <v>550562</v>
      </c>
      <c r="B102" s="7">
        <v>9781847692993</v>
      </c>
      <c r="C102" s="7"/>
      <c r="D102" s="7"/>
      <c r="F102" s="6" t="s">
        <v>609</v>
      </c>
      <c r="I102" s="6" t="s">
        <v>610</v>
      </c>
      <c r="J102" s="6">
        <v>1</v>
      </c>
      <c r="M102" s="6" t="s">
        <v>56</v>
      </c>
      <c r="N102" s="9">
        <v>40388</v>
      </c>
      <c r="O102" s="6">
        <v>2010</v>
      </c>
      <c r="P102" s="6">
        <v>384</v>
      </c>
      <c r="R102" s="6">
        <v>10</v>
      </c>
      <c r="T102" s="6" t="s">
        <v>44</v>
      </c>
      <c r="U102" s="6" t="s">
        <v>64</v>
      </c>
      <c r="V102" s="6" t="s">
        <v>65</v>
      </c>
      <c r="W102" s="6" t="s">
        <v>527</v>
      </c>
      <c r="Y102" s="6" t="s">
        <v>611</v>
      </c>
      <c r="Z102" s="6" t="s">
        <v>612</v>
      </c>
      <c r="AA102" s="6" t="s">
        <v>613</v>
      </c>
      <c r="AB102" s="6" t="s">
        <v>614</v>
      </c>
      <c r="AC102" s="6">
        <v>269.89999999999998</v>
      </c>
      <c r="AF102" s="6" t="s">
        <v>43</v>
      </c>
      <c r="AG102" s="7"/>
      <c r="AH102" s="7"/>
      <c r="AI102" s="6" t="str">
        <f>HYPERLINK("https://doi.org/10.21832/9781847692993")</f>
        <v>https://doi.org/10.21832/9781847692993</v>
      </c>
      <c r="AK102" s="6" t="s">
        <v>52</v>
      </c>
    </row>
    <row r="103" spans="1:37" s="6" customFormat="1" x14ac:dyDescent="0.3">
      <c r="A103" s="6">
        <v>14156</v>
      </c>
      <c r="B103" s="7">
        <v>9783110194142</v>
      </c>
      <c r="C103" s="7">
        <v>9783110155785</v>
      </c>
      <c r="D103" s="7"/>
      <c r="F103" s="6" t="s">
        <v>615</v>
      </c>
      <c r="G103" s="6" t="s">
        <v>616</v>
      </c>
      <c r="I103" s="6" t="s">
        <v>617</v>
      </c>
      <c r="J103" s="6">
        <v>1</v>
      </c>
      <c r="K103" s="6" t="s">
        <v>100</v>
      </c>
      <c r="L103" s="8" t="s">
        <v>618</v>
      </c>
      <c r="M103" s="6" t="s">
        <v>42</v>
      </c>
      <c r="N103" s="9">
        <v>39643</v>
      </c>
      <c r="O103" s="6">
        <v>2005</v>
      </c>
      <c r="P103" s="6">
        <v>1041</v>
      </c>
      <c r="R103" s="6">
        <v>10</v>
      </c>
      <c r="S103" s="6">
        <v>27</v>
      </c>
      <c r="T103" s="6" t="s">
        <v>44</v>
      </c>
      <c r="U103" s="6" t="s">
        <v>57</v>
      </c>
      <c r="V103" s="6" t="s">
        <v>619</v>
      </c>
      <c r="W103" s="6" t="s">
        <v>47</v>
      </c>
      <c r="Y103" s="6" t="s">
        <v>620</v>
      </c>
      <c r="AA103" s="6" t="s">
        <v>621</v>
      </c>
      <c r="AB103" s="6" t="s">
        <v>622</v>
      </c>
      <c r="AC103" s="6">
        <v>500</v>
      </c>
      <c r="AD103" s="6">
        <v>620</v>
      </c>
      <c r="AF103" s="6" t="s">
        <v>43</v>
      </c>
      <c r="AG103" s="6" t="s">
        <v>43</v>
      </c>
      <c r="AH103" s="7"/>
      <c r="AI103" s="6" t="str">
        <f>HYPERLINK("https://doi.org/10.1515/9783110155785")</f>
        <v>https://doi.org/10.1515/9783110155785</v>
      </c>
      <c r="AK103" s="6" t="s">
        <v>52</v>
      </c>
    </row>
    <row r="104" spans="1:37" s="6" customFormat="1" x14ac:dyDescent="0.3">
      <c r="A104" s="6">
        <v>32239</v>
      </c>
      <c r="B104" s="7">
        <v>9783110251609</v>
      </c>
      <c r="C104" s="7">
        <v>9783110202656</v>
      </c>
      <c r="D104" s="7"/>
      <c r="I104" s="6" t="s">
        <v>481</v>
      </c>
      <c r="J104" s="6">
        <v>1</v>
      </c>
      <c r="K104" s="6" t="s">
        <v>100</v>
      </c>
      <c r="L104" s="8" t="s">
        <v>623</v>
      </c>
      <c r="M104" s="6" t="s">
        <v>42</v>
      </c>
      <c r="N104" s="9">
        <v>41183</v>
      </c>
      <c r="O104" s="6">
        <v>2012</v>
      </c>
      <c r="P104" s="6">
        <v>1143</v>
      </c>
      <c r="R104" s="6">
        <v>10</v>
      </c>
      <c r="T104" s="6" t="s">
        <v>44</v>
      </c>
      <c r="U104" s="6" t="s">
        <v>64</v>
      </c>
      <c r="V104" s="6" t="s">
        <v>102</v>
      </c>
      <c r="W104" s="6" t="s">
        <v>47</v>
      </c>
      <c r="AB104" s="6" t="s">
        <v>255</v>
      </c>
      <c r="AC104" s="6">
        <v>350</v>
      </c>
      <c r="AD104" s="6">
        <v>430</v>
      </c>
      <c r="AF104" s="6" t="s">
        <v>43</v>
      </c>
      <c r="AG104" s="6" t="s">
        <v>43</v>
      </c>
      <c r="AH104" s="7"/>
      <c r="AI104" s="6" t="str">
        <f>HYPERLINK("https://doi.org/10.1515/9783110251609")</f>
        <v>https://doi.org/10.1515/9783110251609</v>
      </c>
      <c r="AK104" s="6" t="s">
        <v>52</v>
      </c>
    </row>
    <row r="105" spans="1:37" s="6" customFormat="1" x14ac:dyDescent="0.3">
      <c r="A105" s="6">
        <v>558437</v>
      </c>
      <c r="B105" s="7">
        <v>9781463239800</v>
      </c>
      <c r="C105" s="7"/>
      <c r="D105" s="7"/>
      <c r="F105" s="6" t="s">
        <v>624</v>
      </c>
      <c r="H105" s="6" t="s">
        <v>625</v>
      </c>
      <c r="J105" s="6">
        <v>1</v>
      </c>
      <c r="K105" s="6" t="s">
        <v>626</v>
      </c>
      <c r="M105" s="6" t="s">
        <v>627</v>
      </c>
      <c r="N105" s="9">
        <v>43787</v>
      </c>
      <c r="O105" s="6">
        <v>2019</v>
      </c>
      <c r="P105" s="6">
        <v>399</v>
      </c>
      <c r="R105" s="6">
        <v>10</v>
      </c>
      <c r="T105" s="6" t="s">
        <v>44</v>
      </c>
      <c r="U105" s="6" t="s">
        <v>64</v>
      </c>
      <c r="V105" s="6" t="s">
        <v>102</v>
      </c>
      <c r="W105" s="6" t="s">
        <v>628</v>
      </c>
      <c r="Y105" s="6" t="s">
        <v>629</v>
      </c>
      <c r="AB105" s="6" t="s">
        <v>630</v>
      </c>
      <c r="AC105" s="6">
        <v>88</v>
      </c>
      <c r="AF105" s="6" t="s">
        <v>43</v>
      </c>
      <c r="AG105" s="7"/>
      <c r="AH105" s="7"/>
      <c r="AI105" s="6" t="str">
        <f>HYPERLINK("https://doi.org/10.31826/9781463239800")</f>
        <v>https://doi.org/10.31826/9781463239800</v>
      </c>
      <c r="AK105" s="6" t="s">
        <v>52</v>
      </c>
    </row>
    <row r="106" spans="1:37" s="6" customFormat="1" x14ac:dyDescent="0.3">
      <c r="A106" s="6">
        <v>535578</v>
      </c>
      <c r="B106" s="7">
        <v>9781783095056</v>
      </c>
      <c r="C106" s="7"/>
      <c r="D106" s="7"/>
      <c r="F106" s="6" t="s">
        <v>631</v>
      </c>
      <c r="H106" s="6" t="s">
        <v>632</v>
      </c>
      <c r="J106" s="6">
        <v>1</v>
      </c>
      <c r="K106" s="6" t="s">
        <v>137</v>
      </c>
      <c r="M106" s="6" t="s">
        <v>56</v>
      </c>
      <c r="N106" s="9">
        <v>42430</v>
      </c>
      <c r="O106" s="6">
        <v>2016</v>
      </c>
      <c r="R106" s="6">
        <v>10</v>
      </c>
      <c r="T106" s="6" t="s">
        <v>44</v>
      </c>
      <c r="U106" s="6" t="s">
        <v>57</v>
      </c>
      <c r="V106" s="6" t="s">
        <v>58</v>
      </c>
      <c r="W106" s="6" t="s">
        <v>633</v>
      </c>
      <c r="Y106" s="6" t="s">
        <v>634</v>
      </c>
      <c r="Z106" s="6" t="s">
        <v>635</v>
      </c>
      <c r="AA106" s="6" t="s">
        <v>636</v>
      </c>
      <c r="AB106" s="6" t="s">
        <v>637</v>
      </c>
      <c r="AC106" s="6">
        <v>259.89999999999998</v>
      </c>
      <c r="AF106" s="6" t="s">
        <v>43</v>
      </c>
      <c r="AG106" s="7"/>
      <c r="AH106" s="7"/>
      <c r="AI106" s="6" t="str">
        <f>HYPERLINK("https://doi.org/10.21832/9781783095056")</f>
        <v>https://doi.org/10.21832/9781783095056</v>
      </c>
      <c r="AK106" s="6" t="s">
        <v>52</v>
      </c>
    </row>
    <row r="107" spans="1:37" s="6" customFormat="1" x14ac:dyDescent="0.3">
      <c r="A107" s="6">
        <v>573549</v>
      </c>
      <c r="B107" s="7">
        <v>9781788928199</v>
      </c>
      <c r="C107" s="7"/>
      <c r="D107" s="7"/>
      <c r="F107" s="6" t="s">
        <v>638</v>
      </c>
      <c r="G107" s="6" t="s">
        <v>639</v>
      </c>
      <c r="H107" s="6" t="s">
        <v>640</v>
      </c>
      <c r="J107" s="6">
        <v>1</v>
      </c>
      <c r="K107" s="6" t="s">
        <v>203</v>
      </c>
      <c r="M107" s="6" t="s">
        <v>56</v>
      </c>
      <c r="N107" s="9">
        <v>43978</v>
      </c>
      <c r="O107" s="6">
        <v>2020</v>
      </c>
      <c r="P107" s="6">
        <v>208</v>
      </c>
      <c r="R107" s="6">
        <v>10</v>
      </c>
      <c r="T107" s="6" t="s">
        <v>44</v>
      </c>
      <c r="U107" s="6" t="s">
        <v>64</v>
      </c>
      <c r="V107" s="6" t="s">
        <v>65</v>
      </c>
      <c r="W107" s="6" t="s">
        <v>641</v>
      </c>
      <c r="Y107" s="6" t="s">
        <v>642</v>
      </c>
      <c r="Z107" s="6" t="s">
        <v>643</v>
      </c>
      <c r="AB107" s="6" t="s">
        <v>644</v>
      </c>
      <c r="AC107" s="6">
        <v>269.89999999999998</v>
      </c>
      <c r="AF107" s="6" t="s">
        <v>43</v>
      </c>
      <c r="AG107" s="7"/>
      <c r="AH107" s="7"/>
      <c r="AI107" s="6" t="str">
        <f>HYPERLINK("https://doi.org/10.21832/9781788928199")</f>
        <v>https://doi.org/10.21832/9781788928199</v>
      </c>
      <c r="AK107" s="6" t="s">
        <v>52</v>
      </c>
    </row>
    <row r="108" spans="1:37" s="6" customFormat="1" x14ac:dyDescent="0.3">
      <c r="A108" s="6">
        <v>550554</v>
      </c>
      <c r="B108" s="7">
        <v>9781853599170</v>
      </c>
      <c r="C108" s="7"/>
      <c r="D108" s="7"/>
      <c r="F108" s="6" t="s">
        <v>645</v>
      </c>
      <c r="G108" s="6" t="s">
        <v>646</v>
      </c>
      <c r="I108" s="6" t="s">
        <v>647</v>
      </c>
      <c r="J108" s="6">
        <v>1</v>
      </c>
      <c r="M108" s="6" t="s">
        <v>56</v>
      </c>
      <c r="N108" s="9">
        <v>38924</v>
      </c>
      <c r="O108" s="6">
        <v>2006</v>
      </c>
      <c r="P108" s="6">
        <v>95</v>
      </c>
      <c r="R108" s="6">
        <v>10</v>
      </c>
      <c r="T108" s="6" t="s">
        <v>44</v>
      </c>
      <c r="U108" s="6" t="s">
        <v>64</v>
      </c>
      <c r="V108" s="6" t="s">
        <v>65</v>
      </c>
      <c r="W108" s="6" t="s">
        <v>648</v>
      </c>
      <c r="Y108" s="6" t="s">
        <v>649</v>
      </c>
      <c r="Z108" s="6" t="s">
        <v>650</v>
      </c>
      <c r="AA108" s="6" t="s">
        <v>651</v>
      </c>
      <c r="AB108" s="6" t="s">
        <v>652</v>
      </c>
      <c r="AC108" s="6">
        <v>169.9</v>
      </c>
      <c r="AF108" s="6" t="s">
        <v>43</v>
      </c>
      <c r="AG108" s="7"/>
      <c r="AH108" s="7"/>
      <c r="AI108" s="6" t="str">
        <f>HYPERLINK("https://doi.org/10.21832/9781853599170")</f>
        <v>https://doi.org/10.21832/9781853599170</v>
      </c>
      <c r="AK108" s="6" t="s">
        <v>52</v>
      </c>
    </row>
    <row r="109" spans="1:37" s="6" customFormat="1" x14ac:dyDescent="0.3">
      <c r="A109" s="6">
        <v>535667</v>
      </c>
      <c r="B109" s="7">
        <v>9781853595356</v>
      </c>
      <c r="C109" s="7"/>
      <c r="D109" s="7"/>
      <c r="F109" s="6" t="s">
        <v>653</v>
      </c>
      <c r="I109" s="6" t="s">
        <v>654</v>
      </c>
      <c r="J109" s="6">
        <v>1</v>
      </c>
      <c r="K109" s="6" t="s">
        <v>290</v>
      </c>
      <c r="M109" s="6" t="s">
        <v>56</v>
      </c>
      <c r="N109" s="9">
        <v>37097</v>
      </c>
      <c r="O109" s="6">
        <v>2001</v>
      </c>
      <c r="P109" s="6">
        <v>296</v>
      </c>
      <c r="R109" s="6">
        <v>10</v>
      </c>
      <c r="T109" s="6" t="s">
        <v>44</v>
      </c>
      <c r="U109" s="6" t="s">
        <v>64</v>
      </c>
      <c r="V109" s="6" t="s">
        <v>153</v>
      </c>
      <c r="W109" s="6" t="s">
        <v>655</v>
      </c>
      <c r="Y109" s="6" t="s">
        <v>656</v>
      </c>
      <c r="AB109" s="6" t="s">
        <v>657</v>
      </c>
      <c r="AC109" s="6">
        <v>259.89999999999998</v>
      </c>
      <c r="AF109" s="6" t="s">
        <v>43</v>
      </c>
      <c r="AG109" s="7"/>
      <c r="AH109" s="7"/>
      <c r="AI109" s="6" t="str">
        <f>HYPERLINK("https://doi.org/10.21832/9781853595356")</f>
        <v>https://doi.org/10.21832/9781853595356</v>
      </c>
      <c r="AK109" s="6" t="s">
        <v>52</v>
      </c>
    </row>
    <row r="110" spans="1:37" s="6" customFormat="1" x14ac:dyDescent="0.3">
      <c r="A110" s="6">
        <v>498048</v>
      </c>
      <c r="B110" s="7">
        <v>9783110377088</v>
      </c>
      <c r="C110" s="7">
        <v>9783110376937</v>
      </c>
      <c r="D110" s="7"/>
      <c r="F110" s="6" t="s">
        <v>658</v>
      </c>
      <c r="I110" s="6" t="s">
        <v>659</v>
      </c>
      <c r="J110" s="6">
        <v>1</v>
      </c>
      <c r="K110" s="6" t="s">
        <v>311</v>
      </c>
      <c r="L110" s="8" t="s">
        <v>660</v>
      </c>
      <c r="M110" s="6" t="s">
        <v>313</v>
      </c>
      <c r="N110" s="9">
        <v>43003</v>
      </c>
      <c r="O110" s="6">
        <v>2017</v>
      </c>
      <c r="P110" s="6">
        <v>962</v>
      </c>
      <c r="Q110" s="6">
        <v>15</v>
      </c>
      <c r="S110" s="6">
        <v>2417</v>
      </c>
      <c r="T110" s="6" t="s">
        <v>44</v>
      </c>
      <c r="U110" s="6" t="s">
        <v>314</v>
      </c>
      <c r="V110" s="6" t="s">
        <v>355</v>
      </c>
      <c r="W110" s="6" t="s">
        <v>661</v>
      </c>
      <c r="Y110" s="6" t="s">
        <v>662</v>
      </c>
      <c r="AB110" s="6" t="s">
        <v>663</v>
      </c>
      <c r="AC110" s="6">
        <v>249</v>
      </c>
      <c r="AD110" s="6">
        <v>250</v>
      </c>
      <c r="AF110" s="6" t="s">
        <v>43</v>
      </c>
      <c r="AG110" s="6" t="s">
        <v>43</v>
      </c>
      <c r="AH110" s="7"/>
      <c r="AI110" s="6" t="str">
        <f>HYPERLINK("https://doi.org/10.1515/9783110377088")</f>
        <v>https://doi.org/10.1515/9783110377088</v>
      </c>
      <c r="AK110" s="6" t="s">
        <v>52</v>
      </c>
    </row>
    <row r="111" spans="1:37" s="6" customFormat="1" x14ac:dyDescent="0.3">
      <c r="A111" s="6">
        <v>562281</v>
      </c>
      <c r="B111" s="7">
        <v>9781501510113</v>
      </c>
      <c r="C111" s="7">
        <v>9781501518744</v>
      </c>
      <c r="D111" s="7">
        <v>9781501527135</v>
      </c>
      <c r="F111" s="6" t="s">
        <v>664</v>
      </c>
      <c r="G111" s="6" t="s">
        <v>665</v>
      </c>
      <c r="I111" s="6" t="s">
        <v>666</v>
      </c>
      <c r="J111" s="6">
        <v>1</v>
      </c>
      <c r="K111" s="6" t="s">
        <v>667</v>
      </c>
      <c r="L111" s="8" t="s">
        <v>668</v>
      </c>
      <c r="M111" s="6" t="s">
        <v>42</v>
      </c>
      <c r="N111" s="9">
        <v>43871</v>
      </c>
      <c r="O111" s="6">
        <v>2020</v>
      </c>
      <c r="P111" s="6">
        <v>286</v>
      </c>
      <c r="Q111" s="6">
        <v>58</v>
      </c>
      <c r="S111" s="6">
        <v>2320</v>
      </c>
      <c r="T111" s="6" t="s">
        <v>44</v>
      </c>
      <c r="U111" s="6" t="s">
        <v>64</v>
      </c>
      <c r="V111" s="6" t="s">
        <v>153</v>
      </c>
      <c r="W111" s="6" t="s">
        <v>263</v>
      </c>
      <c r="Y111" s="6" t="s">
        <v>669</v>
      </c>
      <c r="AB111" s="6" t="s">
        <v>670</v>
      </c>
      <c r="AC111" s="6">
        <v>129</v>
      </c>
      <c r="AD111" s="6">
        <v>119.95</v>
      </c>
      <c r="AE111" s="6">
        <v>24.95</v>
      </c>
      <c r="AF111" s="6" t="s">
        <v>43</v>
      </c>
      <c r="AG111" s="6" t="s">
        <v>43</v>
      </c>
      <c r="AH111" s="6" t="s">
        <v>43</v>
      </c>
      <c r="AI111" s="6" t="str">
        <f>HYPERLINK("https://doi.org/10.1515/9781501510113")</f>
        <v>https://doi.org/10.1515/9781501510113</v>
      </c>
      <c r="AK111" s="6" t="s">
        <v>52</v>
      </c>
    </row>
    <row r="112" spans="1:37" s="6" customFormat="1" x14ac:dyDescent="0.3">
      <c r="A112" s="6">
        <v>13075</v>
      </c>
      <c r="B112" s="7">
        <v>9783110219029</v>
      </c>
      <c r="C112" s="7">
        <v>9783110142556</v>
      </c>
      <c r="D112" s="7"/>
      <c r="F112" s="6" t="s">
        <v>671</v>
      </c>
      <c r="H112" s="6" t="s">
        <v>672</v>
      </c>
      <c r="J112" s="6">
        <v>1</v>
      </c>
      <c r="K112" s="6" t="s">
        <v>543</v>
      </c>
      <c r="L112" s="8" t="s">
        <v>219</v>
      </c>
      <c r="M112" s="6" t="s">
        <v>42</v>
      </c>
      <c r="N112" s="9">
        <v>40191</v>
      </c>
      <c r="O112" s="6">
        <v>1994</v>
      </c>
      <c r="P112" s="6">
        <v>426</v>
      </c>
      <c r="Q112" s="6">
        <v>6</v>
      </c>
      <c r="R112" s="6">
        <v>10</v>
      </c>
      <c r="S112" s="6" t="s">
        <v>189</v>
      </c>
      <c r="T112" s="6" t="s">
        <v>44</v>
      </c>
      <c r="U112" s="6" t="s">
        <v>64</v>
      </c>
      <c r="V112" s="6" t="s">
        <v>153</v>
      </c>
      <c r="W112" s="6" t="s">
        <v>47</v>
      </c>
      <c r="Z112" s="6" t="s">
        <v>673</v>
      </c>
      <c r="AC112" s="6">
        <v>129</v>
      </c>
      <c r="AD112" s="6">
        <v>220</v>
      </c>
      <c r="AF112" s="6" t="s">
        <v>43</v>
      </c>
      <c r="AG112" s="6" t="s">
        <v>43</v>
      </c>
      <c r="AH112" s="7"/>
      <c r="AI112" s="6" t="str">
        <f>HYPERLINK("https://doi.org/10.1515/9783110219029")</f>
        <v>https://doi.org/10.1515/9783110219029</v>
      </c>
      <c r="AK112" s="6" t="s">
        <v>52</v>
      </c>
    </row>
    <row r="113" spans="1:37" s="6" customFormat="1" x14ac:dyDescent="0.3">
      <c r="A113" s="6">
        <v>16847</v>
      </c>
      <c r="B113" s="7">
        <v>9783110198584</v>
      </c>
      <c r="C113" s="7">
        <v>9783110184716</v>
      </c>
      <c r="D113" s="7">
        <v>9783110214314</v>
      </c>
      <c r="F113" s="6" t="s">
        <v>674</v>
      </c>
      <c r="I113" s="6" t="s">
        <v>675</v>
      </c>
      <c r="J113" s="6">
        <v>1</v>
      </c>
      <c r="K113" s="6" t="s">
        <v>95</v>
      </c>
      <c r="L113" s="8" t="s">
        <v>676</v>
      </c>
      <c r="M113" s="6" t="s">
        <v>42</v>
      </c>
      <c r="N113" s="9">
        <v>39716</v>
      </c>
      <c r="O113" s="6">
        <v>2007</v>
      </c>
      <c r="P113" s="6">
        <v>560</v>
      </c>
      <c r="R113" s="6">
        <v>10</v>
      </c>
      <c r="T113" s="6" t="s">
        <v>44</v>
      </c>
      <c r="U113" s="6" t="s">
        <v>64</v>
      </c>
      <c r="V113" s="6" t="s">
        <v>102</v>
      </c>
      <c r="W113" s="6" t="s">
        <v>156</v>
      </c>
      <c r="Y113" s="6" t="s">
        <v>677</v>
      </c>
      <c r="AB113" s="6" t="s">
        <v>678</v>
      </c>
      <c r="AC113" s="6">
        <v>249</v>
      </c>
      <c r="AD113" s="6">
        <v>260</v>
      </c>
      <c r="AE113" s="6">
        <v>54.95</v>
      </c>
      <c r="AF113" s="6" t="s">
        <v>43</v>
      </c>
      <c r="AG113" s="6" t="s">
        <v>43</v>
      </c>
      <c r="AH113" s="6" t="s">
        <v>43</v>
      </c>
      <c r="AI113" s="6" t="str">
        <f>HYPERLINK("https://doi.org/10.1515/9783110198584")</f>
        <v>https://doi.org/10.1515/9783110198584</v>
      </c>
      <c r="AK113" s="6" t="s">
        <v>52</v>
      </c>
    </row>
    <row r="114" spans="1:37" s="6" customFormat="1" x14ac:dyDescent="0.3">
      <c r="A114" s="6">
        <v>592290</v>
      </c>
      <c r="B114" s="7">
        <v>9781788926720</v>
      </c>
      <c r="C114" s="7"/>
      <c r="D114" s="7"/>
      <c r="F114" s="6" t="s">
        <v>679</v>
      </c>
      <c r="G114" s="6" t="s">
        <v>680</v>
      </c>
      <c r="I114" s="6" t="s">
        <v>681</v>
      </c>
      <c r="J114" s="6">
        <v>1</v>
      </c>
      <c r="K114" s="6" t="s">
        <v>137</v>
      </c>
      <c r="L114" s="8" t="s">
        <v>682</v>
      </c>
      <c r="M114" s="6" t="s">
        <v>56</v>
      </c>
      <c r="N114" s="9">
        <v>44238</v>
      </c>
      <c r="O114" s="6">
        <v>2021</v>
      </c>
      <c r="P114" s="6">
        <v>344</v>
      </c>
      <c r="R114" s="6">
        <v>10</v>
      </c>
      <c r="T114" s="6" t="s">
        <v>44</v>
      </c>
      <c r="U114" s="6" t="s">
        <v>57</v>
      </c>
      <c r="V114" s="6" t="s">
        <v>58</v>
      </c>
      <c r="W114" s="6" t="s">
        <v>146</v>
      </c>
      <c r="Y114" s="6" t="s">
        <v>683</v>
      </c>
      <c r="AC114" s="6">
        <v>309.89999999999998</v>
      </c>
      <c r="AF114" s="6" t="s">
        <v>43</v>
      </c>
      <c r="AG114" s="7"/>
      <c r="AH114" s="7"/>
      <c r="AI114" s="6" t="str">
        <f>HYPERLINK("https://doi.org/10.21832/9781788926720")</f>
        <v>https://doi.org/10.21832/9781788926720</v>
      </c>
      <c r="AK114" s="6" t="s">
        <v>52</v>
      </c>
    </row>
    <row r="115" spans="1:37" s="6" customFormat="1" x14ac:dyDescent="0.3">
      <c r="A115" s="6">
        <v>531675</v>
      </c>
      <c r="B115" s="7">
        <v>9780300128796</v>
      </c>
      <c r="C115" s="7"/>
      <c r="D115" s="7"/>
      <c r="F115" s="6" t="s">
        <v>684</v>
      </c>
      <c r="H115" s="6" t="s">
        <v>685</v>
      </c>
      <c r="J115" s="6">
        <v>1</v>
      </c>
      <c r="K115" s="6" t="s">
        <v>686</v>
      </c>
      <c r="M115" s="6" t="s">
        <v>160</v>
      </c>
      <c r="N115" s="9">
        <v>39722</v>
      </c>
      <c r="O115" s="6">
        <v>2008</v>
      </c>
      <c r="P115" s="6">
        <v>352</v>
      </c>
      <c r="R115" s="6">
        <v>10</v>
      </c>
      <c r="T115" s="6" t="s">
        <v>44</v>
      </c>
      <c r="U115" s="6" t="s">
        <v>64</v>
      </c>
      <c r="V115" s="6" t="s">
        <v>65</v>
      </c>
      <c r="W115" s="6" t="s">
        <v>47</v>
      </c>
      <c r="Y115" s="6" t="s">
        <v>687</v>
      </c>
      <c r="AB115" s="6" t="s">
        <v>688</v>
      </c>
      <c r="AC115" s="6">
        <v>115.95</v>
      </c>
      <c r="AF115" s="6" t="s">
        <v>43</v>
      </c>
      <c r="AG115" s="7"/>
      <c r="AH115" s="7"/>
      <c r="AI115" s="6" t="str">
        <f>HYPERLINK("https://doi.org/10.12987/9780300128796")</f>
        <v>https://doi.org/10.12987/9780300128796</v>
      </c>
      <c r="AK115" s="6" t="s">
        <v>52</v>
      </c>
    </row>
    <row r="116" spans="1:37" s="6" customFormat="1" x14ac:dyDescent="0.3">
      <c r="A116" s="6">
        <v>17747</v>
      </c>
      <c r="B116" s="7">
        <v>9783110238136</v>
      </c>
      <c r="C116" s="7">
        <v>9783110238129</v>
      </c>
      <c r="D116" s="7"/>
      <c r="F116" s="6" t="s">
        <v>689</v>
      </c>
      <c r="G116" s="6" t="s">
        <v>690</v>
      </c>
      <c r="I116" s="6" t="s">
        <v>691</v>
      </c>
      <c r="J116" s="6">
        <v>1</v>
      </c>
      <c r="K116" s="6" t="s">
        <v>100</v>
      </c>
      <c r="L116" s="8" t="s">
        <v>692</v>
      </c>
      <c r="M116" s="6" t="s">
        <v>42</v>
      </c>
      <c r="N116" s="9">
        <v>41626</v>
      </c>
      <c r="O116" s="6">
        <v>2014</v>
      </c>
      <c r="P116" s="6">
        <v>1579</v>
      </c>
      <c r="Q116" s="6">
        <v>345</v>
      </c>
      <c r="R116" s="6">
        <v>10</v>
      </c>
      <c r="S116" s="6">
        <v>27</v>
      </c>
      <c r="T116" s="6" t="s">
        <v>44</v>
      </c>
      <c r="U116" s="6" t="s">
        <v>64</v>
      </c>
      <c r="V116" s="6" t="s">
        <v>102</v>
      </c>
      <c r="W116" s="6" t="s">
        <v>47</v>
      </c>
      <c r="Y116" s="6" t="s">
        <v>693</v>
      </c>
      <c r="AB116" s="6" t="s">
        <v>694</v>
      </c>
      <c r="AC116" s="6">
        <v>530</v>
      </c>
      <c r="AD116" s="6">
        <v>650</v>
      </c>
      <c r="AF116" s="6" t="s">
        <v>43</v>
      </c>
      <c r="AG116" s="6" t="s">
        <v>43</v>
      </c>
      <c r="AH116" s="7"/>
      <c r="AI116" s="6" t="str">
        <f>HYPERLINK("https://doi.org/10.1515/9783110238136")</f>
        <v>https://doi.org/10.1515/9783110238136</v>
      </c>
      <c r="AK116" s="6" t="s">
        <v>52</v>
      </c>
    </row>
    <row r="117" spans="1:37" s="6" customFormat="1" x14ac:dyDescent="0.3">
      <c r="A117" s="6">
        <v>498063</v>
      </c>
      <c r="B117" s="7">
        <v>9783110377408</v>
      </c>
      <c r="C117" s="7">
        <v>9783110202762</v>
      </c>
      <c r="D117" s="7"/>
      <c r="I117" s="6" t="s">
        <v>695</v>
      </c>
      <c r="J117" s="6">
        <v>1</v>
      </c>
      <c r="K117" s="6" t="s">
        <v>100</v>
      </c>
      <c r="L117" s="8" t="s">
        <v>696</v>
      </c>
      <c r="M117" s="6" t="s">
        <v>42</v>
      </c>
      <c r="N117" s="9">
        <v>42052</v>
      </c>
      <c r="O117" s="6">
        <v>2015</v>
      </c>
      <c r="P117" s="6">
        <v>802</v>
      </c>
      <c r="T117" s="6" t="s">
        <v>44</v>
      </c>
      <c r="U117" s="6" t="s">
        <v>64</v>
      </c>
      <c r="V117" s="6" t="s">
        <v>102</v>
      </c>
      <c r="W117" s="6" t="s">
        <v>47</v>
      </c>
      <c r="Y117" s="6" t="s">
        <v>697</v>
      </c>
      <c r="AB117" s="6" t="s">
        <v>698</v>
      </c>
      <c r="AC117" s="6">
        <v>249</v>
      </c>
      <c r="AD117" s="6">
        <v>310</v>
      </c>
      <c r="AF117" s="6" t="s">
        <v>43</v>
      </c>
      <c r="AG117" s="6" t="s">
        <v>43</v>
      </c>
      <c r="AH117" s="7"/>
      <c r="AI117" s="6" t="str">
        <f>HYPERLINK("https://doi.org/10.1515/9783110377408")</f>
        <v>https://doi.org/10.1515/9783110377408</v>
      </c>
      <c r="AK117" s="6" t="s">
        <v>52</v>
      </c>
    </row>
    <row r="118" spans="1:37" s="6" customFormat="1" x14ac:dyDescent="0.3">
      <c r="A118" s="6">
        <v>514571</v>
      </c>
      <c r="B118" s="7">
        <v>9781501503399</v>
      </c>
      <c r="C118" s="7">
        <v>9781501511479</v>
      </c>
      <c r="D118" s="7">
        <v>9781501519383</v>
      </c>
      <c r="F118" s="6" t="s">
        <v>699</v>
      </c>
      <c r="I118" s="6" t="s">
        <v>700</v>
      </c>
      <c r="J118" s="6">
        <v>1</v>
      </c>
      <c r="K118" s="6" t="s">
        <v>562</v>
      </c>
      <c r="L118" s="8" t="s">
        <v>618</v>
      </c>
      <c r="M118" s="6" t="s">
        <v>42</v>
      </c>
      <c r="N118" s="9">
        <v>43073</v>
      </c>
      <c r="O118" s="6">
        <v>2018</v>
      </c>
      <c r="P118" s="6">
        <v>278</v>
      </c>
      <c r="R118" s="6">
        <v>10</v>
      </c>
      <c r="S118" s="6">
        <v>2320</v>
      </c>
      <c r="T118" s="6" t="s">
        <v>44</v>
      </c>
      <c r="U118" s="6" t="s">
        <v>57</v>
      </c>
      <c r="V118" s="6" t="s">
        <v>58</v>
      </c>
      <c r="W118" s="6" t="s">
        <v>701</v>
      </c>
      <c r="Y118" s="6" t="s">
        <v>702</v>
      </c>
      <c r="AB118" s="6" t="s">
        <v>703</v>
      </c>
      <c r="AC118" s="6">
        <v>129</v>
      </c>
      <c r="AD118" s="6">
        <v>119.95</v>
      </c>
      <c r="AE118" s="6">
        <v>29.95</v>
      </c>
      <c r="AF118" s="6" t="s">
        <v>43</v>
      </c>
      <c r="AG118" s="6" t="s">
        <v>43</v>
      </c>
      <c r="AH118" s="6" t="s">
        <v>43</v>
      </c>
      <c r="AI118" s="6" t="str">
        <f>HYPERLINK("https://doi.org/10.1515/9781501503399")</f>
        <v>https://doi.org/10.1515/9781501503399</v>
      </c>
      <c r="AK118" s="6" t="s">
        <v>52</v>
      </c>
    </row>
    <row r="119" spans="1:37" s="6" customFormat="1" x14ac:dyDescent="0.3">
      <c r="A119" s="6">
        <v>553934</v>
      </c>
      <c r="B119" s="7">
        <v>9781788922074</v>
      </c>
      <c r="C119" s="7"/>
      <c r="D119" s="7"/>
      <c r="F119" s="6" t="s">
        <v>704</v>
      </c>
      <c r="I119" s="6" t="s">
        <v>705</v>
      </c>
      <c r="J119" s="6">
        <v>1</v>
      </c>
      <c r="K119" s="6" t="s">
        <v>167</v>
      </c>
      <c r="M119" s="6" t="s">
        <v>56</v>
      </c>
      <c r="N119" s="9">
        <v>43424</v>
      </c>
      <c r="O119" s="6">
        <v>2018</v>
      </c>
      <c r="R119" s="6">
        <v>10</v>
      </c>
      <c r="T119" s="6" t="s">
        <v>44</v>
      </c>
      <c r="U119" s="6" t="s">
        <v>64</v>
      </c>
      <c r="V119" s="6" t="s">
        <v>65</v>
      </c>
      <c r="W119" s="6" t="s">
        <v>168</v>
      </c>
      <c r="Y119" s="6" t="s">
        <v>706</v>
      </c>
      <c r="Z119" s="6" t="s">
        <v>707</v>
      </c>
      <c r="AA119" s="6" t="s">
        <v>708</v>
      </c>
      <c r="AB119" s="6" t="s">
        <v>709</v>
      </c>
      <c r="AC119" s="6">
        <v>269.89999999999998</v>
      </c>
      <c r="AF119" s="6" t="s">
        <v>43</v>
      </c>
      <c r="AG119" s="7"/>
      <c r="AH119" s="7"/>
      <c r="AI119" s="6" t="str">
        <f>HYPERLINK("https://doi.org/10.21832/9781788922074")</f>
        <v>https://doi.org/10.21832/9781788922074</v>
      </c>
      <c r="AK119" s="6" t="s">
        <v>52</v>
      </c>
    </row>
    <row r="120" spans="1:37" s="6" customFormat="1" x14ac:dyDescent="0.3">
      <c r="A120" s="6">
        <v>121325</v>
      </c>
      <c r="B120" s="7">
        <v>9783110253382</v>
      </c>
      <c r="C120" s="7">
        <v>9783110253375</v>
      </c>
      <c r="D120" s="7"/>
      <c r="I120" s="6" t="s">
        <v>407</v>
      </c>
      <c r="J120" s="6">
        <v>1</v>
      </c>
      <c r="K120" s="6" t="s">
        <v>100</v>
      </c>
      <c r="L120" s="8" t="s">
        <v>710</v>
      </c>
      <c r="M120" s="6" t="s">
        <v>42</v>
      </c>
      <c r="N120" s="9">
        <v>41262</v>
      </c>
      <c r="O120" s="6">
        <v>2013</v>
      </c>
      <c r="P120" s="6">
        <v>934</v>
      </c>
      <c r="R120" s="6">
        <v>10</v>
      </c>
      <c r="T120" s="6" t="s">
        <v>44</v>
      </c>
      <c r="U120" s="6" t="s">
        <v>64</v>
      </c>
      <c r="V120" s="6" t="s">
        <v>102</v>
      </c>
      <c r="W120" s="6" t="s">
        <v>263</v>
      </c>
      <c r="AC120" s="6">
        <v>330</v>
      </c>
      <c r="AD120" s="6">
        <v>400</v>
      </c>
      <c r="AF120" s="6" t="s">
        <v>43</v>
      </c>
      <c r="AG120" s="6" t="s">
        <v>43</v>
      </c>
      <c r="AH120" s="7"/>
      <c r="AI120" s="6" t="str">
        <f>HYPERLINK("https://doi.org/10.1515/9783110253382")</f>
        <v>https://doi.org/10.1515/9783110253382</v>
      </c>
      <c r="AK120" s="6" t="s">
        <v>52</v>
      </c>
    </row>
    <row r="121" spans="1:37" s="6" customFormat="1" x14ac:dyDescent="0.3">
      <c r="A121" s="6">
        <v>34095</v>
      </c>
      <c r="B121" s="7">
        <v>9783110214260</v>
      </c>
      <c r="C121" s="7">
        <v>9783110214253</v>
      </c>
      <c r="D121" s="7"/>
      <c r="F121" s="6" t="s">
        <v>711</v>
      </c>
      <c r="I121" s="6" t="s">
        <v>712</v>
      </c>
      <c r="J121" s="6">
        <v>1</v>
      </c>
      <c r="K121" s="6" t="s">
        <v>305</v>
      </c>
      <c r="L121" s="8" t="s">
        <v>219</v>
      </c>
      <c r="M121" s="6" t="s">
        <v>42</v>
      </c>
      <c r="N121" s="9">
        <v>40724</v>
      </c>
      <c r="O121" s="6">
        <v>2011</v>
      </c>
      <c r="P121" s="6">
        <v>710</v>
      </c>
      <c r="Q121" s="6">
        <v>5</v>
      </c>
      <c r="R121" s="6">
        <v>10</v>
      </c>
      <c r="S121" s="6">
        <v>2417</v>
      </c>
      <c r="T121" s="6" t="s">
        <v>44</v>
      </c>
      <c r="U121" s="6" t="s">
        <v>87</v>
      </c>
      <c r="V121" s="6" t="s">
        <v>306</v>
      </c>
      <c r="W121" s="6" t="s">
        <v>47</v>
      </c>
      <c r="Y121" s="6" t="s">
        <v>713</v>
      </c>
      <c r="AB121" s="6" t="s">
        <v>714</v>
      </c>
      <c r="AC121" s="6">
        <v>249</v>
      </c>
      <c r="AD121" s="6">
        <v>300</v>
      </c>
      <c r="AF121" s="6" t="s">
        <v>43</v>
      </c>
      <c r="AG121" s="6" t="s">
        <v>43</v>
      </c>
      <c r="AH121" s="7"/>
      <c r="AI121" s="6" t="str">
        <f>HYPERLINK("https://doi.org/10.1515/9783110214260")</f>
        <v>https://doi.org/10.1515/9783110214260</v>
      </c>
      <c r="AK121" s="6" t="s">
        <v>52</v>
      </c>
    </row>
    <row r="122" spans="1:37" s="6" customFormat="1" x14ac:dyDescent="0.3">
      <c r="A122" s="6">
        <v>535595</v>
      </c>
      <c r="B122" s="7">
        <v>9781847690401</v>
      </c>
      <c r="C122" s="7"/>
      <c r="D122" s="7"/>
      <c r="F122" s="6" t="s">
        <v>715</v>
      </c>
      <c r="H122" s="6" t="s">
        <v>716</v>
      </c>
      <c r="J122" s="6">
        <v>1</v>
      </c>
      <c r="K122" s="6" t="s">
        <v>137</v>
      </c>
      <c r="M122" s="6" t="s">
        <v>56</v>
      </c>
      <c r="N122" s="9">
        <v>39482</v>
      </c>
      <c r="O122" s="6">
        <v>2008</v>
      </c>
      <c r="P122" s="6">
        <v>150</v>
      </c>
      <c r="R122" s="6">
        <v>10</v>
      </c>
      <c r="T122" s="6" t="s">
        <v>44</v>
      </c>
      <c r="U122" s="6" t="s">
        <v>57</v>
      </c>
      <c r="V122" s="6" t="s">
        <v>58</v>
      </c>
      <c r="W122" s="6" t="s">
        <v>146</v>
      </c>
      <c r="Y122" s="6" t="s">
        <v>717</v>
      </c>
      <c r="Z122" s="6" t="s">
        <v>718</v>
      </c>
      <c r="AA122" s="6" t="s">
        <v>719</v>
      </c>
      <c r="AB122" s="6" t="s">
        <v>720</v>
      </c>
      <c r="AC122" s="6">
        <v>259.89999999999998</v>
      </c>
      <c r="AF122" s="6" t="s">
        <v>43</v>
      </c>
      <c r="AG122" s="7"/>
      <c r="AH122" s="7"/>
      <c r="AI122" s="6" t="str">
        <f>HYPERLINK("https://doi.org/10.21832/9781847690401")</f>
        <v>https://doi.org/10.21832/9781847690401</v>
      </c>
      <c r="AK122" s="6" t="s">
        <v>52</v>
      </c>
    </row>
    <row r="123" spans="1:37" s="6" customFormat="1" x14ac:dyDescent="0.3">
      <c r="A123" s="6">
        <v>527388</v>
      </c>
      <c r="B123" s="7">
        <v>9783110540253</v>
      </c>
      <c r="C123" s="7">
        <v>9783110538212</v>
      </c>
      <c r="D123" s="7"/>
      <c r="F123" s="6" t="s">
        <v>721</v>
      </c>
      <c r="G123" s="6" t="s">
        <v>474</v>
      </c>
      <c r="I123" s="6" t="s">
        <v>722</v>
      </c>
      <c r="J123" s="6">
        <v>1</v>
      </c>
      <c r="K123" s="6" t="s">
        <v>723</v>
      </c>
      <c r="L123" s="8" t="s">
        <v>578</v>
      </c>
      <c r="M123" s="6" t="s">
        <v>42</v>
      </c>
      <c r="N123" s="9">
        <v>43591</v>
      </c>
      <c r="O123" s="6">
        <v>2019</v>
      </c>
      <c r="P123" s="6">
        <v>600</v>
      </c>
      <c r="T123" s="6" t="s">
        <v>44</v>
      </c>
      <c r="U123" s="6" t="s">
        <v>87</v>
      </c>
      <c r="V123" s="6" t="s">
        <v>724</v>
      </c>
      <c r="W123" s="6" t="s">
        <v>47</v>
      </c>
      <c r="Y123" s="6" t="s">
        <v>725</v>
      </c>
      <c r="AB123" s="6" t="s">
        <v>726</v>
      </c>
      <c r="AC123" s="6">
        <v>280</v>
      </c>
      <c r="AD123" s="6">
        <v>340</v>
      </c>
      <c r="AF123" s="6" t="s">
        <v>43</v>
      </c>
      <c r="AG123" s="6" t="s">
        <v>43</v>
      </c>
      <c r="AH123" s="7"/>
      <c r="AI123" s="6" t="str">
        <f>HYPERLINK("https://doi.org/10.1515/9783110540253")</f>
        <v>https://doi.org/10.1515/9783110540253</v>
      </c>
      <c r="AK123" s="6" t="s">
        <v>52</v>
      </c>
    </row>
    <row r="124" spans="1:37" s="6" customFormat="1" x14ac:dyDescent="0.3">
      <c r="A124" s="6">
        <v>546847</v>
      </c>
      <c r="B124" s="7">
        <v>9781847692559</v>
      </c>
      <c r="C124" s="7"/>
      <c r="D124" s="7"/>
      <c r="F124" s="6" t="s">
        <v>727</v>
      </c>
      <c r="H124" s="6" t="s">
        <v>728</v>
      </c>
      <c r="J124" s="6">
        <v>1</v>
      </c>
      <c r="K124" s="6" t="s">
        <v>167</v>
      </c>
      <c r="M124" s="6" t="s">
        <v>56</v>
      </c>
      <c r="N124" s="9">
        <v>40274</v>
      </c>
      <c r="O124" s="6">
        <v>2010</v>
      </c>
      <c r="P124" s="6">
        <v>320</v>
      </c>
      <c r="R124" s="6">
        <v>10</v>
      </c>
      <c r="T124" s="6" t="s">
        <v>44</v>
      </c>
      <c r="U124" s="6" t="s">
        <v>64</v>
      </c>
      <c r="V124" s="6" t="s">
        <v>153</v>
      </c>
      <c r="W124" s="6" t="s">
        <v>729</v>
      </c>
      <c r="Y124" s="6" t="s">
        <v>730</v>
      </c>
      <c r="Z124" s="6" t="s">
        <v>731</v>
      </c>
      <c r="AA124" s="6" t="s">
        <v>732</v>
      </c>
      <c r="AB124" s="6" t="s">
        <v>733</v>
      </c>
      <c r="AC124" s="6">
        <v>259.89999999999998</v>
      </c>
      <c r="AF124" s="6" t="s">
        <v>43</v>
      </c>
      <c r="AG124" s="7"/>
      <c r="AH124" s="7"/>
      <c r="AI124" s="6" t="str">
        <f>HYPERLINK("https://doi.org/10.21832/9781847692559")</f>
        <v>https://doi.org/10.21832/9781847692559</v>
      </c>
      <c r="AK124" s="6" t="s">
        <v>52</v>
      </c>
    </row>
    <row r="125" spans="1:37" s="6" customFormat="1" x14ac:dyDescent="0.3">
      <c r="A125" s="6">
        <v>32726</v>
      </c>
      <c r="B125" s="7">
        <v>9783110215366</v>
      </c>
      <c r="C125" s="7">
        <v>9783110205152</v>
      </c>
      <c r="D125" s="7"/>
      <c r="F125" s="6" t="s">
        <v>734</v>
      </c>
      <c r="I125" s="6" t="s">
        <v>735</v>
      </c>
      <c r="J125" s="6">
        <v>1</v>
      </c>
      <c r="K125" s="6" t="s">
        <v>736</v>
      </c>
      <c r="L125" s="8" t="s">
        <v>96</v>
      </c>
      <c r="M125" s="6" t="s">
        <v>42</v>
      </c>
      <c r="N125" s="9">
        <v>40060</v>
      </c>
      <c r="O125" s="6">
        <v>2009</v>
      </c>
      <c r="P125" s="6">
        <v>470</v>
      </c>
      <c r="Q125" s="6">
        <v>115</v>
      </c>
      <c r="R125" s="6">
        <v>10</v>
      </c>
      <c r="S125" s="6" t="s">
        <v>189</v>
      </c>
      <c r="T125" s="6" t="s">
        <v>44</v>
      </c>
      <c r="U125" s="6" t="s">
        <v>64</v>
      </c>
      <c r="V125" s="6" t="s">
        <v>369</v>
      </c>
      <c r="W125" s="6" t="s">
        <v>156</v>
      </c>
      <c r="Y125" s="6" t="s">
        <v>737</v>
      </c>
      <c r="AA125" s="6" t="s">
        <v>738</v>
      </c>
      <c r="AB125" s="6" t="s">
        <v>739</v>
      </c>
      <c r="AC125" s="6">
        <v>129</v>
      </c>
      <c r="AD125" s="6">
        <v>159.94999999999999</v>
      </c>
      <c r="AF125" s="6" t="s">
        <v>43</v>
      </c>
      <c r="AG125" s="6" t="s">
        <v>43</v>
      </c>
      <c r="AH125" s="7"/>
      <c r="AI125" s="6" t="str">
        <f>HYPERLINK("https://doi.org/10.1515/9783110215366")</f>
        <v>https://doi.org/10.1515/9783110215366</v>
      </c>
      <c r="AK125" s="6" t="s">
        <v>52</v>
      </c>
    </row>
    <row r="126" spans="1:37" s="6" customFormat="1" x14ac:dyDescent="0.3">
      <c r="A126" s="6">
        <v>34097</v>
      </c>
      <c r="B126" s="7">
        <v>9783110214406</v>
      </c>
      <c r="C126" s="7">
        <v>9783110214390</v>
      </c>
      <c r="D126" s="7"/>
      <c r="F126" s="6" t="s">
        <v>740</v>
      </c>
      <c r="I126" s="6" t="s">
        <v>741</v>
      </c>
      <c r="J126" s="6">
        <v>1</v>
      </c>
      <c r="K126" s="6" t="s">
        <v>305</v>
      </c>
      <c r="L126" s="8" t="s">
        <v>578</v>
      </c>
      <c r="M126" s="6" t="s">
        <v>42</v>
      </c>
      <c r="N126" s="9">
        <v>41808</v>
      </c>
      <c r="O126" s="6">
        <v>2014</v>
      </c>
      <c r="P126" s="6">
        <v>628</v>
      </c>
      <c r="R126" s="6">
        <v>10</v>
      </c>
      <c r="T126" s="6" t="s">
        <v>44</v>
      </c>
      <c r="U126" s="6" t="s">
        <v>87</v>
      </c>
      <c r="V126" s="6" t="s">
        <v>306</v>
      </c>
      <c r="W126" s="6" t="s">
        <v>47</v>
      </c>
      <c r="Y126" s="6" t="s">
        <v>742</v>
      </c>
      <c r="AB126" s="6" t="s">
        <v>743</v>
      </c>
      <c r="AC126" s="6">
        <v>249</v>
      </c>
      <c r="AD126" s="6">
        <v>179.95</v>
      </c>
      <c r="AF126" s="6" t="s">
        <v>43</v>
      </c>
      <c r="AG126" s="6" t="s">
        <v>43</v>
      </c>
      <c r="AH126" s="7"/>
      <c r="AI126" s="6" t="str">
        <f>HYPERLINK("https://doi.org/10.1515/9783110214406")</f>
        <v>https://doi.org/10.1515/9783110214406</v>
      </c>
      <c r="AK126" s="6" t="s">
        <v>52</v>
      </c>
    </row>
    <row r="127" spans="1:37" s="6" customFormat="1" x14ac:dyDescent="0.3">
      <c r="A127" s="6">
        <v>531443</v>
      </c>
      <c r="B127" s="7">
        <v>9780824843861</v>
      </c>
      <c r="C127" s="7"/>
      <c r="D127" s="7"/>
      <c r="F127" s="6" t="s">
        <v>744</v>
      </c>
      <c r="H127" s="6" t="s">
        <v>745</v>
      </c>
      <c r="J127" s="6">
        <v>1</v>
      </c>
      <c r="M127" s="6" t="s">
        <v>746</v>
      </c>
      <c r="N127" s="9">
        <v>37955</v>
      </c>
      <c r="O127" s="6">
        <v>2003</v>
      </c>
      <c r="P127" s="6">
        <v>1200</v>
      </c>
      <c r="R127" s="6">
        <v>10</v>
      </c>
      <c r="T127" s="6" t="s">
        <v>44</v>
      </c>
      <c r="U127" s="6" t="s">
        <v>232</v>
      </c>
      <c r="V127" s="6" t="s">
        <v>747</v>
      </c>
      <c r="W127" s="6" t="s">
        <v>748</v>
      </c>
      <c r="Y127" s="6" t="s">
        <v>749</v>
      </c>
      <c r="AC127" s="6">
        <v>129.94999999999999</v>
      </c>
      <c r="AF127" s="6" t="s">
        <v>43</v>
      </c>
      <c r="AG127" s="7"/>
      <c r="AH127" s="7"/>
      <c r="AI127" s="6" t="str">
        <f>HYPERLINK("https://doi.org/10.1515/9780824843861")</f>
        <v>https://doi.org/10.1515/9780824843861</v>
      </c>
      <c r="AK127" s="6" t="s">
        <v>52</v>
      </c>
    </row>
    <row r="128" spans="1:37" s="6" customFormat="1" x14ac:dyDescent="0.3">
      <c r="A128" s="6">
        <v>535830</v>
      </c>
      <c r="B128" s="7">
        <v>9781783096145</v>
      </c>
      <c r="C128" s="7"/>
      <c r="D128" s="7"/>
      <c r="F128" s="6" t="s">
        <v>750</v>
      </c>
      <c r="I128" s="6" t="s">
        <v>751</v>
      </c>
      <c r="J128" s="6">
        <v>1</v>
      </c>
      <c r="K128" s="6" t="s">
        <v>321</v>
      </c>
      <c r="M128" s="6" t="s">
        <v>56</v>
      </c>
      <c r="N128" s="9">
        <v>42600</v>
      </c>
      <c r="O128" s="6">
        <v>2016</v>
      </c>
      <c r="R128" s="6">
        <v>10</v>
      </c>
      <c r="T128" s="6" t="s">
        <v>44</v>
      </c>
      <c r="U128" s="6" t="s">
        <v>64</v>
      </c>
      <c r="V128" s="6" t="s">
        <v>65</v>
      </c>
      <c r="W128" s="6" t="s">
        <v>752</v>
      </c>
      <c r="Y128" s="6" t="s">
        <v>753</v>
      </c>
      <c r="Z128" s="6" t="s">
        <v>754</v>
      </c>
      <c r="AA128" s="6" t="s">
        <v>755</v>
      </c>
      <c r="AB128" s="6" t="s">
        <v>756</v>
      </c>
      <c r="AC128" s="6">
        <v>309.89999999999998</v>
      </c>
      <c r="AF128" s="6" t="s">
        <v>43</v>
      </c>
      <c r="AG128" s="7"/>
      <c r="AH128" s="7"/>
      <c r="AI128" s="6" t="str">
        <f>HYPERLINK("https://doi.org/10.21832/9781783096145")</f>
        <v>https://doi.org/10.21832/9781783096145</v>
      </c>
      <c r="AK128" s="6" t="s">
        <v>52</v>
      </c>
    </row>
    <row r="129" spans="1:37" s="6" customFormat="1" x14ac:dyDescent="0.3">
      <c r="A129" s="6">
        <v>551060</v>
      </c>
      <c r="B129" s="7">
        <v>9781853595509</v>
      </c>
      <c r="C129" s="7"/>
      <c r="D129" s="7"/>
      <c r="F129" s="6" t="s">
        <v>757</v>
      </c>
      <c r="G129" s="6" t="s">
        <v>758</v>
      </c>
      <c r="I129" s="6" t="s">
        <v>759</v>
      </c>
      <c r="J129" s="6">
        <v>1</v>
      </c>
      <c r="K129" s="6" t="s">
        <v>321</v>
      </c>
      <c r="M129" s="6" t="s">
        <v>56</v>
      </c>
      <c r="N129" s="9">
        <v>37144</v>
      </c>
      <c r="O129" s="6">
        <v>2001</v>
      </c>
      <c r="P129" s="6">
        <v>208</v>
      </c>
      <c r="R129" s="6">
        <v>10</v>
      </c>
      <c r="T129" s="6" t="s">
        <v>44</v>
      </c>
      <c r="U129" s="6" t="s">
        <v>64</v>
      </c>
      <c r="V129" s="6" t="s">
        <v>138</v>
      </c>
      <c r="W129" s="6" t="s">
        <v>760</v>
      </c>
      <c r="Y129" s="6" t="s">
        <v>761</v>
      </c>
      <c r="AB129" s="6" t="s">
        <v>762</v>
      </c>
      <c r="AC129" s="6">
        <v>169.9</v>
      </c>
      <c r="AF129" s="6" t="s">
        <v>43</v>
      </c>
      <c r="AG129" s="7"/>
      <c r="AH129" s="7"/>
      <c r="AI129" s="6" t="str">
        <f>HYPERLINK("https://doi.org/10.21832/9781853595509")</f>
        <v>https://doi.org/10.21832/9781853595509</v>
      </c>
      <c r="AK129" s="6" t="s">
        <v>52</v>
      </c>
    </row>
    <row r="130" spans="1:37" s="6" customFormat="1" x14ac:dyDescent="0.3">
      <c r="A130" s="6">
        <v>550609</v>
      </c>
      <c r="B130" s="7">
        <v>9781847691552</v>
      </c>
      <c r="C130" s="7"/>
      <c r="D130" s="7"/>
      <c r="F130" s="6" t="s">
        <v>763</v>
      </c>
      <c r="I130" s="6" t="s">
        <v>764</v>
      </c>
      <c r="J130" s="6">
        <v>1</v>
      </c>
      <c r="K130" s="6" t="s">
        <v>765</v>
      </c>
      <c r="M130" s="6" t="s">
        <v>56</v>
      </c>
      <c r="N130" s="9">
        <v>39918</v>
      </c>
      <c r="O130" s="6">
        <v>2009</v>
      </c>
      <c r="P130" s="6">
        <v>216</v>
      </c>
      <c r="R130" s="6">
        <v>10</v>
      </c>
      <c r="T130" s="6" t="s">
        <v>44</v>
      </c>
      <c r="U130" s="6" t="s">
        <v>64</v>
      </c>
      <c r="V130" s="6" t="s">
        <v>102</v>
      </c>
      <c r="W130" s="6" t="s">
        <v>766</v>
      </c>
      <c r="Y130" s="6" t="s">
        <v>767</v>
      </c>
      <c r="Z130" s="6" t="s">
        <v>768</v>
      </c>
      <c r="AA130" s="6" t="s">
        <v>769</v>
      </c>
      <c r="AB130" s="6" t="s">
        <v>770</v>
      </c>
      <c r="AC130" s="6">
        <v>259.89999999999998</v>
      </c>
      <c r="AF130" s="6" t="s">
        <v>43</v>
      </c>
      <c r="AG130" s="7"/>
      <c r="AH130" s="7"/>
      <c r="AI130" s="6" t="str">
        <f>HYPERLINK("https://doi.org/10.21832/9781847691552")</f>
        <v>https://doi.org/10.21832/9781847691552</v>
      </c>
      <c r="AK130" s="6" t="s">
        <v>52</v>
      </c>
    </row>
    <row r="131" spans="1:37" s="6" customFormat="1" x14ac:dyDescent="0.3">
      <c r="A131" s="6">
        <v>605187</v>
      </c>
      <c r="B131" s="7">
        <v>9781788927383</v>
      </c>
      <c r="C131" s="7"/>
      <c r="D131" s="7"/>
      <c r="F131" s="6" t="s">
        <v>771</v>
      </c>
      <c r="G131" s="6" t="s">
        <v>772</v>
      </c>
      <c r="I131" s="6" t="s">
        <v>773</v>
      </c>
      <c r="J131" s="6">
        <v>1</v>
      </c>
      <c r="K131" s="6" t="s">
        <v>321</v>
      </c>
      <c r="L131" s="8" t="s">
        <v>774</v>
      </c>
      <c r="M131" s="6" t="s">
        <v>56</v>
      </c>
      <c r="N131" s="9">
        <v>44470</v>
      </c>
      <c r="O131" s="6">
        <v>2021</v>
      </c>
      <c r="P131" s="6">
        <v>288</v>
      </c>
      <c r="R131" s="6">
        <v>10</v>
      </c>
      <c r="T131" s="6" t="s">
        <v>44</v>
      </c>
      <c r="U131" s="6" t="s">
        <v>57</v>
      </c>
      <c r="V131" s="6" t="s">
        <v>58</v>
      </c>
      <c r="W131" s="6" t="s">
        <v>775</v>
      </c>
      <c r="Y131" s="6" t="s">
        <v>776</v>
      </c>
      <c r="AC131" s="6">
        <v>189.9</v>
      </c>
      <c r="AF131" s="6" t="s">
        <v>43</v>
      </c>
      <c r="AG131" s="7"/>
      <c r="AH131" s="7"/>
      <c r="AI131" s="6" t="str">
        <f>HYPERLINK("https://doi.org/10.21832/9781788927383")</f>
        <v>https://doi.org/10.21832/9781788927383</v>
      </c>
      <c r="AK131" s="6" t="s">
        <v>52</v>
      </c>
    </row>
    <row r="132" spans="1:37" s="6" customFormat="1" x14ac:dyDescent="0.3">
      <c r="A132" s="6">
        <v>535608</v>
      </c>
      <c r="B132" s="7">
        <v>9781847691767</v>
      </c>
      <c r="C132" s="7"/>
      <c r="D132" s="7"/>
      <c r="F132" s="6" t="s">
        <v>777</v>
      </c>
      <c r="H132" s="6" t="s">
        <v>778</v>
      </c>
      <c r="J132" s="6">
        <v>1</v>
      </c>
      <c r="K132" s="6" t="s">
        <v>137</v>
      </c>
      <c r="M132" s="6" t="s">
        <v>56</v>
      </c>
      <c r="N132" s="9">
        <v>39983</v>
      </c>
      <c r="O132" s="6">
        <v>2009</v>
      </c>
      <c r="P132" s="6">
        <v>360</v>
      </c>
      <c r="R132" s="6">
        <v>10</v>
      </c>
      <c r="T132" s="6" t="s">
        <v>44</v>
      </c>
      <c r="U132" s="6" t="s">
        <v>64</v>
      </c>
      <c r="V132" s="6" t="s">
        <v>138</v>
      </c>
      <c r="W132" s="6" t="s">
        <v>146</v>
      </c>
      <c r="Y132" s="6" t="s">
        <v>779</v>
      </c>
      <c r="Z132" s="6" t="s">
        <v>780</v>
      </c>
      <c r="AA132" s="6" t="s">
        <v>781</v>
      </c>
      <c r="AB132" s="6" t="s">
        <v>782</v>
      </c>
      <c r="AC132" s="6">
        <v>289.89999999999998</v>
      </c>
      <c r="AF132" s="6" t="s">
        <v>43</v>
      </c>
      <c r="AG132" s="7"/>
      <c r="AH132" s="7"/>
      <c r="AI132" s="6" t="str">
        <f>HYPERLINK("https://doi.org/10.21832/9781847691767")</f>
        <v>https://doi.org/10.21832/9781847691767</v>
      </c>
      <c r="AK132" s="6" t="s">
        <v>52</v>
      </c>
    </row>
    <row r="133" spans="1:37" s="6" customFormat="1" x14ac:dyDescent="0.3">
      <c r="A133" s="6">
        <v>553945</v>
      </c>
      <c r="B133" s="7">
        <v>9781788921770</v>
      </c>
      <c r="C133" s="7"/>
      <c r="D133" s="7"/>
      <c r="F133" s="6" t="s">
        <v>783</v>
      </c>
      <c r="I133" s="6" t="s">
        <v>784</v>
      </c>
      <c r="J133" s="6">
        <v>1</v>
      </c>
      <c r="K133" s="6" t="s">
        <v>203</v>
      </c>
      <c r="M133" s="6" t="s">
        <v>56</v>
      </c>
      <c r="N133" s="9">
        <v>43399</v>
      </c>
      <c r="O133" s="6">
        <v>2018</v>
      </c>
      <c r="R133" s="6">
        <v>10</v>
      </c>
      <c r="T133" s="6" t="s">
        <v>44</v>
      </c>
      <c r="U133" s="6" t="s">
        <v>45</v>
      </c>
      <c r="V133" s="6" t="s">
        <v>46</v>
      </c>
      <c r="W133" s="6" t="s">
        <v>785</v>
      </c>
      <c r="Y133" s="6" t="s">
        <v>786</v>
      </c>
      <c r="Z133" s="6" t="s">
        <v>787</v>
      </c>
      <c r="AA133" s="6" t="s">
        <v>788</v>
      </c>
      <c r="AB133" s="6" t="s">
        <v>789</v>
      </c>
      <c r="AC133" s="6">
        <v>289.89999999999998</v>
      </c>
      <c r="AF133" s="6" t="s">
        <v>43</v>
      </c>
      <c r="AG133" s="7"/>
      <c r="AH133" s="7"/>
      <c r="AI133" s="6" t="str">
        <f>HYPERLINK("https://doi.org/10.21832/9781788921770")</f>
        <v>https://doi.org/10.21832/9781788921770</v>
      </c>
      <c r="AK133" s="6" t="s">
        <v>52</v>
      </c>
    </row>
    <row r="134" spans="1:37" s="6" customFormat="1" x14ac:dyDescent="0.3">
      <c r="A134" s="6">
        <v>16851</v>
      </c>
      <c r="B134" s="7">
        <v>9783110214246</v>
      </c>
      <c r="C134" s="7">
        <v>9783110188332</v>
      </c>
      <c r="D134" s="7">
        <v>9783110260120</v>
      </c>
      <c r="F134" s="6" t="s">
        <v>790</v>
      </c>
      <c r="I134" s="6" t="s">
        <v>791</v>
      </c>
      <c r="J134" s="6">
        <v>1</v>
      </c>
      <c r="K134" s="6" t="s">
        <v>95</v>
      </c>
      <c r="L134" s="8" t="s">
        <v>261</v>
      </c>
      <c r="M134" s="6" t="s">
        <v>42</v>
      </c>
      <c r="N134" s="9">
        <v>40162</v>
      </c>
      <c r="O134" s="6">
        <v>2009</v>
      </c>
      <c r="P134" s="6">
        <v>730</v>
      </c>
      <c r="R134" s="6">
        <v>10</v>
      </c>
      <c r="T134" s="6" t="s">
        <v>44</v>
      </c>
      <c r="U134" s="6" t="s">
        <v>64</v>
      </c>
      <c r="V134" s="6" t="s">
        <v>102</v>
      </c>
      <c r="W134" s="6" t="s">
        <v>156</v>
      </c>
      <c r="Y134" s="6" t="s">
        <v>792</v>
      </c>
      <c r="Z134" s="6" t="s">
        <v>793</v>
      </c>
      <c r="AB134" s="6" t="s">
        <v>794</v>
      </c>
      <c r="AC134" s="6">
        <v>249</v>
      </c>
      <c r="AD134" s="6">
        <v>260</v>
      </c>
      <c r="AE134" s="6">
        <v>54.95</v>
      </c>
      <c r="AF134" s="6" t="s">
        <v>43</v>
      </c>
      <c r="AG134" s="6" t="s">
        <v>43</v>
      </c>
      <c r="AH134" s="6" t="s">
        <v>43</v>
      </c>
      <c r="AI134" s="6" t="str">
        <f>HYPERLINK("https://doi.org/10.1515/9783110214246")</f>
        <v>https://doi.org/10.1515/9783110214246</v>
      </c>
      <c r="AK134" s="6" t="s">
        <v>52</v>
      </c>
    </row>
    <row r="135" spans="1:37" s="6" customFormat="1" x14ac:dyDescent="0.3">
      <c r="A135" s="6">
        <v>535548</v>
      </c>
      <c r="B135" s="7">
        <v>9781853595639</v>
      </c>
      <c r="C135" s="7"/>
      <c r="D135" s="7"/>
      <c r="F135" s="6" t="s">
        <v>795</v>
      </c>
      <c r="G135" s="6" t="s">
        <v>796</v>
      </c>
      <c r="H135" s="6" t="s">
        <v>797</v>
      </c>
      <c r="J135" s="6">
        <v>1</v>
      </c>
      <c r="K135" s="6" t="s">
        <v>765</v>
      </c>
      <c r="M135" s="6" t="s">
        <v>56</v>
      </c>
      <c r="N135" s="9">
        <v>37147</v>
      </c>
      <c r="O135" s="6">
        <v>2001</v>
      </c>
      <c r="P135" s="6">
        <v>224</v>
      </c>
      <c r="R135" s="6">
        <v>10</v>
      </c>
      <c r="T135" s="6" t="s">
        <v>44</v>
      </c>
      <c r="U135" s="6" t="s">
        <v>64</v>
      </c>
      <c r="V135" s="6" t="s">
        <v>102</v>
      </c>
      <c r="W135" s="6" t="s">
        <v>766</v>
      </c>
      <c r="Y135" s="6" t="s">
        <v>798</v>
      </c>
      <c r="AA135" s="6" t="s">
        <v>799</v>
      </c>
      <c r="AC135" s="6">
        <v>179.9</v>
      </c>
      <c r="AF135" s="6" t="s">
        <v>43</v>
      </c>
      <c r="AG135" s="7"/>
      <c r="AH135" s="7"/>
      <c r="AI135" s="6" t="str">
        <f>HYPERLINK("https://doi.org/10.21832/9781853595639")</f>
        <v>https://doi.org/10.21832/9781853595639</v>
      </c>
      <c r="AK135" s="6" t="s">
        <v>52</v>
      </c>
    </row>
    <row r="136" spans="1:37" s="6" customFormat="1" x14ac:dyDescent="0.3">
      <c r="A136" s="6">
        <v>497975</v>
      </c>
      <c r="B136" s="7">
        <v>9783110375732</v>
      </c>
      <c r="C136" s="7">
        <v>9783110375664</v>
      </c>
      <c r="D136" s="7"/>
      <c r="F136" s="6" t="s">
        <v>428</v>
      </c>
      <c r="G136" s="6" t="s">
        <v>429</v>
      </c>
      <c r="I136" s="6" t="s">
        <v>430</v>
      </c>
      <c r="J136" s="6">
        <v>1</v>
      </c>
      <c r="K136" s="6" t="s">
        <v>100</v>
      </c>
      <c r="L136" s="8" t="s">
        <v>800</v>
      </c>
      <c r="M136" s="6" t="s">
        <v>42</v>
      </c>
      <c r="N136" s="9">
        <v>42261</v>
      </c>
      <c r="O136" s="6">
        <v>2015</v>
      </c>
      <c r="P136" s="6">
        <v>826</v>
      </c>
      <c r="T136" s="6" t="s">
        <v>44</v>
      </c>
      <c r="U136" s="6" t="s">
        <v>64</v>
      </c>
      <c r="V136" s="6" t="s">
        <v>102</v>
      </c>
      <c r="W136" s="6" t="s">
        <v>801</v>
      </c>
      <c r="Y136" s="6" t="s">
        <v>432</v>
      </c>
      <c r="AB136" s="6" t="s">
        <v>802</v>
      </c>
      <c r="AC136" s="6">
        <v>310</v>
      </c>
      <c r="AD136" s="6">
        <v>380</v>
      </c>
      <c r="AF136" s="6" t="s">
        <v>43</v>
      </c>
      <c r="AG136" s="6" t="s">
        <v>43</v>
      </c>
      <c r="AH136" s="7"/>
      <c r="AI136" s="6" t="str">
        <f>HYPERLINK("https://doi.org/10.1515/9783110375732")</f>
        <v>https://doi.org/10.1515/9783110375732</v>
      </c>
      <c r="AK136" s="6" t="s">
        <v>52</v>
      </c>
    </row>
    <row r="137" spans="1:37" s="6" customFormat="1" x14ac:dyDescent="0.3">
      <c r="A137" s="6">
        <v>5224</v>
      </c>
      <c r="B137" s="7">
        <v>9783110802177</v>
      </c>
      <c r="C137" s="7"/>
      <c r="D137" s="7">
        <v>9789027926890</v>
      </c>
      <c r="F137" s="6" t="s">
        <v>803</v>
      </c>
      <c r="G137" s="6" t="s">
        <v>804</v>
      </c>
      <c r="H137" s="6" t="s">
        <v>805</v>
      </c>
      <c r="J137" s="6">
        <v>1</v>
      </c>
      <c r="M137" s="6" t="s">
        <v>42</v>
      </c>
      <c r="N137" s="9">
        <v>40526</v>
      </c>
      <c r="O137" s="6">
        <v>1979</v>
      </c>
      <c r="P137" s="6">
        <v>148</v>
      </c>
      <c r="R137" s="6">
        <v>10</v>
      </c>
      <c r="S137" s="6">
        <v>2320</v>
      </c>
      <c r="T137" s="6" t="s">
        <v>44</v>
      </c>
      <c r="U137" s="6" t="s">
        <v>64</v>
      </c>
      <c r="V137" s="6" t="s">
        <v>102</v>
      </c>
      <c r="W137" s="6" t="s">
        <v>47</v>
      </c>
      <c r="Y137" s="6" t="s">
        <v>806</v>
      </c>
      <c r="AC137" s="6">
        <v>129</v>
      </c>
      <c r="AE137" s="6">
        <v>34.950000000000003</v>
      </c>
      <c r="AF137" s="6" t="s">
        <v>43</v>
      </c>
      <c r="AG137" s="7"/>
      <c r="AH137" s="6" t="s">
        <v>43</v>
      </c>
      <c r="AI137" s="6" t="str">
        <f>HYPERLINK("https://doi.org/10.1515/9783110802177")</f>
        <v>https://doi.org/10.1515/9783110802177</v>
      </c>
      <c r="AK137" s="6" t="s">
        <v>52</v>
      </c>
    </row>
    <row r="138" spans="1:37" s="6" customFormat="1" x14ac:dyDescent="0.3">
      <c r="A138" s="6">
        <v>13560</v>
      </c>
      <c r="B138" s="7">
        <v>9783110194036</v>
      </c>
      <c r="C138" s="7">
        <v>9783110114232</v>
      </c>
      <c r="D138" s="7"/>
      <c r="I138" s="6" t="s">
        <v>807</v>
      </c>
      <c r="J138" s="6">
        <v>1</v>
      </c>
      <c r="K138" s="6" t="s">
        <v>100</v>
      </c>
      <c r="L138" s="8" t="s">
        <v>808</v>
      </c>
      <c r="M138" s="6" t="s">
        <v>42</v>
      </c>
      <c r="N138" s="9">
        <v>39643</v>
      </c>
      <c r="O138" s="6">
        <v>2001</v>
      </c>
      <c r="P138" s="6">
        <v>854</v>
      </c>
      <c r="R138" s="6">
        <v>10</v>
      </c>
      <c r="S138" s="6">
        <v>27</v>
      </c>
      <c r="T138" s="6" t="s">
        <v>44</v>
      </c>
      <c r="U138" s="6" t="s">
        <v>64</v>
      </c>
      <c r="V138" s="6" t="s">
        <v>427</v>
      </c>
      <c r="W138" s="6" t="s">
        <v>47</v>
      </c>
      <c r="AC138" s="6">
        <v>410</v>
      </c>
      <c r="AD138" s="6">
        <v>509</v>
      </c>
      <c r="AF138" s="6" t="s">
        <v>43</v>
      </c>
      <c r="AG138" s="6" t="s">
        <v>43</v>
      </c>
      <c r="AH138" s="7"/>
      <c r="AI138" s="6" t="str">
        <f>HYPERLINK("https://doi.org/10.1515/9783110194036")</f>
        <v>https://doi.org/10.1515/9783110194036</v>
      </c>
      <c r="AK138" s="6" t="s">
        <v>52</v>
      </c>
    </row>
    <row r="139" spans="1:37" s="6" customFormat="1" x14ac:dyDescent="0.3">
      <c r="A139" s="6">
        <v>111960</v>
      </c>
      <c r="B139" s="7">
        <v>9783110246278</v>
      </c>
      <c r="C139" s="7">
        <v>9783110246261</v>
      </c>
      <c r="D139" s="7"/>
      <c r="F139" s="6" t="s">
        <v>428</v>
      </c>
      <c r="G139" s="6" t="s">
        <v>429</v>
      </c>
      <c r="I139" s="6" t="s">
        <v>430</v>
      </c>
      <c r="J139" s="6">
        <v>1</v>
      </c>
      <c r="K139" s="6" t="s">
        <v>100</v>
      </c>
      <c r="L139" s="8" t="s">
        <v>809</v>
      </c>
      <c r="M139" s="6" t="s">
        <v>42</v>
      </c>
      <c r="N139" s="9">
        <v>42186</v>
      </c>
      <c r="O139" s="6">
        <v>2015</v>
      </c>
      <c r="P139" s="6">
        <v>758</v>
      </c>
      <c r="R139" s="6">
        <v>10</v>
      </c>
      <c r="T139" s="6" t="s">
        <v>44</v>
      </c>
      <c r="U139" s="6" t="s">
        <v>64</v>
      </c>
      <c r="V139" s="6" t="s">
        <v>102</v>
      </c>
      <c r="W139" s="6" t="s">
        <v>47</v>
      </c>
      <c r="Y139" s="6" t="s">
        <v>432</v>
      </c>
      <c r="AB139" s="6" t="s">
        <v>433</v>
      </c>
      <c r="AC139" s="6">
        <v>310</v>
      </c>
      <c r="AD139" s="6">
        <v>380</v>
      </c>
      <c r="AF139" s="6" t="s">
        <v>43</v>
      </c>
      <c r="AG139" s="6" t="s">
        <v>43</v>
      </c>
      <c r="AH139" s="7"/>
      <c r="AI139" s="6" t="str">
        <f>HYPERLINK("https://doi.org/10.1515/9783110246278")</f>
        <v>https://doi.org/10.1515/9783110246278</v>
      </c>
      <c r="AK139" s="6" t="s">
        <v>52</v>
      </c>
    </row>
    <row r="140" spans="1:37" s="6" customFormat="1" x14ac:dyDescent="0.3">
      <c r="A140" s="6">
        <v>305566</v>
      </c>
      <c r="B140" s="7">
        <v>9781614514909</v>
      </c>
      <c r="C140" s="7">
        <v>9781614516859</v>
      </c>
      <c r="D140" s="7">
        <v>9781501519352</v>
      </c>
      <c r="F140" s="6" t="s">
        <v>810</v>
      </c>
      <c r="G140" s="6" t="s">
        <v>811</v>
      </c>
      <c r="I140" s="6" t="s">
        <v>812</v>
      </c>
      <c r="J140" s="6">
        <v>1</v>
      </c>
      <c r="K140" s="6" t="s">
        <v>95</v>
      </c>
      <c r="L140" s="8" t="s">
        <v>813</v>
      </c>
      <c r="M140" s="6" t="s">
        <v>42</v>
      </c>
      <c r="N140" s="9">
        <v>43213</v>
      </c>
      <c r="O140" s="6">
        <v>2018</v>
      </c>
      <c r="P140" s="6">
        <v>958</v>
      </c>
      <c r="S140" s="6">
        <v>2417</v>
      </c>
      <c r="T140" s="6" t="s">
        <v>44</v>
      </c>
      <c r="U140" s="6" t="s">
        <v>57</v>
      </c>
      <c r="V140" s="6" t="s">
        <v>177</v>
      </c>
      <c r="W140" s="6" t="s">
        <v>47</v>
      </c>
      <c r="Y140" s="6" t="s">
        <v>814</v>
      </c>
      <c r="AB140" s="6" t="s">
        <v>815</v>
      </c>
      <c r="AC140" s="6">
        <v>249</v>
      </c>
      <c r="AD140" s="6">
        <v>250</v>
      </c>
      <c r="AE140" s="6">
        <v>49.95</v>
      </c>
      <c r="AF140" s="6" t="s">
        <v>43</v>
      </c>
      <c r="AG140" s="6" t="s">
        <v>43</v>
      </c>
      <c r="AH140" s="6" t="s">
        <v>43</v>
      </c>
      <c r="AI140" s="6" t="str">
        <f>HYPERLINK("https://doi.org/10.1515/9781614514909")</f>
        <v>https://doi.org/10.1515/9781614514909</v>
      </c>
      <c r="AK140" s="6" t="s">
        <v>52</v>
      </c>
    </row>
    <row r="141" spans="1:37" s="6" customFormat="1" x14ac:dyDescent="0.3">
      <c r="A141" s="6">
        <v>124633</v>
      </c>
      <c r="B141" s="7">
        <v>9783110290097</v>
      </c>
      <c r="C141" s="7"/>
      <c r="D141" s="7">
        <v>9783110289848</v>
      </c>
      <c r="E141" s="6" t="s">
        <v>37</v>
      </c>
      <c r="F141" s="6" t="s">
        <v>816</v>
      </c>
      <c r="G141" s="6" t="s">
        <v>817</v>
      </c>
      <c r="H141" s="6" t="s">
        <v>818</v>
      </c>
      <c r="J141" s="6">
        <v>1</v>
      </c>
      <c r="K141" s="6" t="s">
        <v>40</v>
      </c>
      <c r="L141" s="8" t="s">
        <v>819</v>
      </c>
      <c r="M141" s="6" t="s">
        <v>42</v>
      </c>
      <c r="N141" s="9">
        <v>42143</v>
      </c>
      <c r="O141" s="6">
        <v>2015</v>
      </c>
      <c r="P141" s="6">
        <v>240</v>
      </c>
      <c r="Q141" s="6">
        <v>25</v>
      </c>
      <c r="S141" s="6">
        <v>2320</v>
      </c>
      <c r="T141" s="6" t="s">
        <v>44</v>
      </c>
      <c r="U141" s="6" t="s">
        <v>87</v>
      </c>
      <c r="V141" s="6" t="s">
        <v>724</v>
      </c>
      <c r="W141" s="6" t="s">
        <v>47</v>
      </c>
      <c r="X141" s="6" t="s">
        <v>48</v>
      </c>
      <c r="Y141" s="6" t="s">
        <v>820</v>
      </c>
      <c r="AB141" s="6" t="s">
        <v>821</v>
      </c>
      <c r="AC141" s="6">
        <v>299</v>
      </c>
      <c r="AE141" s="6">
        <v>29.95</v>
      </c>
      <c r="AF141" s="6" t="s">
        <v>43</v>
      </c>
      <c r="AG141" s="7"/>
      <c r="AH141" s="6" t="s">
        <v>43</v>
      </c>
      <c r="AI141" s="6" t="str">
        <f>HYPERLINK("https://doi.org/10.1515/9783110290097")</f>
        <v>https://doi.org/10.1515/9783110290097</v>
      </c>
      <c r="AK141" s="6" t="s">
        <v>52</v>
      </c>
    </row>
    <row r="142" spans="1:37" s="6" customFormat="1" x14ac:dyDescent="0.3">
      <c r="A142" s="6">
        <v>535616</v>
      </c>
      <c r="B142" s="7">
        <v>9781783094837</v>
      </c>
      <c r="C142" s="7"/>
      <c r="D142" s="7"/>
      <c r="F142" s="6" t="s">
        <v>822</v>
      </c>
      <c r="I142" s="6" t="s">
        <v>823</v>
      </c>
      <c r="J142" s="6">
        <v>1</v>
      </c>
      <c r="K142" s="6" t="s">
        <v>137</v>
      </c>
      <c r="M142" s="6" t="s">
        <v>56</v>
      </c>
      <c r="N142" s="9">
        <v>42380</v>
      </c>
      <c r="O142" s="6">
        <v>2016</v>
      </c>
      <c r="R142" s="6">
        <v>10</v>
      </c>
      <c r="T142" s="6" t="s">
        <v>44</v>
      </c>
      <c r="U142" s="6" t="s">
        <v>64</v>
      </c>
      <c r="V142" s="6" t="s">
        <v>138</v>
      </c>
      <c r="W142" s="6" t="s">
        <v>824</v>
      </c>
      <c r="Y142" s="6" t="s">
        <v>825</v>
      </c>
      <c r="Z142" s="6" t="s">
        <v>826</v>
      </c>
      <c r="AA142" s="6" t="s">
        <v>827</v>
      </c>
      <c r="AB142" s="6" t="s">
        <v>828</v>
      </c>
      <c r="AC142" s="6">
        <v>269.89999999999998</v>
      </c>
      <c r="AF142" s="6" t="s">
        <v>43</v>
      </c>
      <c r="AG142" s="7"/>
      <c r="AH142" s="7"/>
      <c r="AI142" s="6" t="str">
        <f>HYPERLINK("https://doi.org/10.21832/9781783094837")</f>
        <v>https://doi.org/10.21832/9781783094837</v>
      </c>
      <c r="AK142" s="6" t="s">
        <v>52</v>
      </c>
    </row>
    <row r="143" spans="1:37" s="6" customFormat="1" x14ac:dyDescent="0.3">
      <c r="A143" s="6">
        <v>34096</v>
      </c>
      <c r="B143" s="7">
        <v>9783110214383</v>
      </c>
      <c r="C143" s="7">
        <v>9783110214376</v>
      </c>
      <c r="D143" s="7"/>
      <c r="F143" s="6" t="s">
        <v>829</v>
      </c>
      <c r="I143" s="6" t="s">
        <v>830</v>
      </c>
      <c r="J143" s="6">
        <v>1</v>
      </c>
      <c r="K143" s="6" t="s">
        <v>305</v>
      </c>
      <c r="L143" s="8" t="s">
        <v>188</v>
      </c>
      <c r="M143" s="6" t="s">
        <v>42</v>
      </c>
      <c r="N143" s="9">
        <v>41486</v>
      </c>
      <c r="O143" s="6">
        <v>2013</v>
      </c>
      <c r="P143" s="6">
        <v>733</v>
      </c>
      <c r="R143" s="6">
        <v>10</v>
      </c>
      <c r="T143" s="6" t="s">
        <v>44</v>
      </c>
      <c r="U143" s="6" t="s">
        <v>87</v>
      </c>
      <c r="V143" s="6" t="s">
        <v>306</v>
      </c>
      <c r="W143" s="6" t="s">
        <v>47</v>
      </c>
      <c r="Y143" s="6" t="s">
        <v>831</v>
      </c>
      <c r="AB143" s="6" t="s">
        <v>832</v>
      </c>
      <c r="AC143" s="6">
        <v>260</v>
      </c>
      <c r="AD143" s="6">
        <v>320</v>
      </c>
      <c r="AF143" s="6" t="s">
        <v>43</v>
      </c>
      <c r="AG143" s="6" t="s">
        <v>43</v>
      </c>
      <c r="AH143" s="7"/>
      <c r="AI143" s="6" t="str">
        <f>HYPERLINK("https://doi.org/10.1515/9783110214383")</f>
        <v>https://doi.org/10.1515/9783110214383</v>
      </c>
      <c r="AK143" s="6" t="s">
        <v>52</v>
      </c>
    </row>
    <row r="144" spans="1:37" s="6" customFormat="1" x14ac:dyDescent="0.3">
      <c r="A144" s="6">
        <v>550508</v>
      </c>
      <c r="B144" s="7">
        <v>9781847692092</v>
      </c>
      <c r="C144" s="7"/>
      <c r="D144" s="7"/>
      <c r="F144" s="6" t="s">
        <v>833</v>
      </c>
      <c r="H144" s="6" t="s">
        <v>834</v>
      </c>
      <c r="J144" s="6">
        <v>1</v>
      </c>
      <c r="K144" s="6" t="s">
        <v>137</v>
      </c>
      <c r="M144" s="6" t="s">
        <v>56</v>
      </c>
      <c r="N144" s="9">
        <v>40092</v>
      </c>
      <c r="O144" s="6">
        <v>2009</v>
      </c>
      <c r="P144" s="6">
        <v>328</v>
      </c>
      <c r="R144" s="6">
        <v>10</v>
      </c>
      <c r="T144" s="6" t="s">
        <v>44</v>
      </c>
      <c r="U144" s="6" t="s">
        <v>57</v>
      </c>
      <c r="V144" s="6" t="s">
        <v>58</v>
      </c>
      <c r="W144" s="6" t="s">
        <v>146</v>
      </c>
      <c r="Y144" s="6" t="s">
        <v>835</v>
      </c>
      <c r="Z144" s="6" t="s">
        <v>836</v>
      </c>
      <c r="AA144" s="6" t="s">
        <v>837</v>
      </c>
      <c r="AB144" s="6" t="s">
        <v>838</v>
      </c>
      <c r="AC144" s="6">
        <v>269.89999999999998</v>
      </c>
      <c r="AF144" s="6" t="s">
        <v>43</v>
      </c>
      <c r="AG144" s="7"/>
      <c r="AH144" s="7"/>
      <c r="AI144" s="6" t="str">
        <f>HYPERLINK("https://doi.org/10.21832/9781847692092")</f>
        <v>https://doi.org/10.21832/9781847692092</v>
      </c>
      <c r="AK144" s="6" t="s">
        <v>52</v>
      </c>
    </row>
    <row r="145" spans="1:37" s="6" customFormat="1" x14ac:dyDescent="0.3">
      <c r="A145" s="6">
        <v>597636</v>
      </c>
      <c r="B145" s="7">
        <v>9783110733945</v>
      </c>
      <c r="C145" s="7">
        <v>9783110738513</v>
      </c>
      <c r="D145" s="7"/>
      <c r="F145" s="6" t="s">
        <v>839</v>
      </c>
      <c r="I145" s="6" t="s">
        <v>840</v>
      </c>
      <c r="J145" s="6">
        <v>1</v>
      </c>
      <c r="K145" s="6" t="s">
        <v>736</v>
      </c>
      <c r="L145" s="8" t="s">
        <v>841</v>
      </c>
      <c r="M145" s="6" t="s">
        <v>42</v>
      </c>
      <c r="N145" s="9">
        <v>44508</v>
      </c>
      <c r="O145" s="6">
        <v>2022</v>
      </c>
      <c r="P145" s="6">
        <v>635</v>
      </c>
      <c r="Q145" s="6">
        <v>22</v>
      </c>
      <c r="S145" s="6">
        <v>2320</v>
      </c>
      <c r="T145" s="6" t="s">
        <v>44</v>
      </c>
      <c r="U145" s="6" t="s">
        <v>64</v>
      </c>
      <c r="V145" s="6" t="s">
        <v>369</v>
      </c>
      <c r="W145" s="6" t="s">
        <v>156</v>
      </c>
      <c r="Y145" s="6" t="s">
        <v>842</v>
      </c>
      <c r="AB145" s="6" t="s">
        <v>843</v>
      </c>
      <c r="AC145" s="6">
        <v>129</v>
      </c>
      <c r="AD145" s="6">
        <v>139.94999999999999</v>
      </c>
      <c r="AF145" s="6" t="s">
        <v>43</v>
      </c>
      <c r="AG145" s="6" t="s">
        <v>43</v>
      </c>
      <c r="AH145" s="7"/>
      <c r="AI145" s="6" t="str">
        <f>HYPERLINK("https://doi.org/10.1515/9783110733945")</f>
        <v>https://doi.org/10.1515/9783110733945</v>
      </c>
      <c r="AK145" s="6" t="s">
        <v>52</v>
      </c>
    </row>
    <row r="146" spans="1:37" s="6" customFormat="1" x14ac:dyDescent="0.3">
      <c r="A146" s="6">
        <v>573551</v>
      </c>
      <c r="B146" s="7">
        <v>9781788928052</v>
      </c>
      <c r="C146" s="7"/>
      <c r="D146" s="7"/>
      <c r="F146" s="6" t="s">
        <v>844</v>
      </c>
      <c r="G146" s="6" t="s">
        <v>845</v>
      </c>
      <c r="I146" s="6" t="s">
        <v>846</v>
      </c>
      <c r="J146" s="6">
        <v>1</v>
      </c>
      <c r="K146" s="6" t="s">
        <v>847</v>
      </c>
      <c r="M146" s="6" t="s">
        <v>56</v>
      </c>
      <c r="N146" s="9">
        <v>43963</v>
      </c>
      <c r="O146" s="6">
        <v>2020</v>
      </c>
      <c r="P146" s="6">
        <v>232</v>
      </c>
      <c r="R146" s="6">
        <v>10</v>
      </c>
      <c r="T146" s="6" t="s">
        <v>44</v>
      </c>
      <c r="U146" s="6" t="s">
        <v>64</v>
      </c>
      <c r="V146" s="6" t="s">
        <v>65</v>
      </c>
      <c r="W146" s="6" t="s">
        <v>848</v>
      </c>
      <c r="Y146" s="6" t="s">
        <v>849</v>
      </c>
      <c r="Z146" s="6" t="s">
        <v>850</v>
      </c>
      <c r="AB146" s="6" t="s">
        <v>851</v>
      </c>
      <c r="AC146" s="6">
        <v>289.89999999999998</v>
      </c>
      <c r="AF146" s="6" t="s">
        <v>43</v>
      </c>
      <c r="AG146" s="7"/>
      <c r="AH146" s="7"/>
      <c r="AI146" s="6" t="str">
        <f>HYPERLINK("https://doi.org/10.21832/9781788928052")</f>
        <v>https://doi.org/10.21832/9781788928052</v>
      </c>
      <c r="AK146" s="6" t="s">
        <v>52</v>
      </c>
    </row>
    <row r="147" spans="1:37" s="6" customFormat="1" x14ac:dyDescent="0.3">
      <c r="A147" s="6">
        <v>305555</v>
      </c>
      <c r="B147" s="7">
        <v>9781614514862</v>
      </c>
      <c r="C147" s="7">
        <v>9781614516835</v>
      </c>
      <c r="D147" s="7">
        <v>9781501519000</v>
      </c>
      <c r="F147" s="6" t="s">
        <v>852</v>
      </c>
      <c r="G147" s="6" t="s">
        <v>853</v>
      </c>
      <c r="I147" s="6" t="s">
        <v>854</v>
      </c>
      <c r="J147" s="6">
        <v>1</v>
      </c>
      <c r="K147" s="6" t="s">
        <v>95</v>
      </c>
      <c r="L147" s="8" t="s">
        <v>855</v>
      </c>
      <c r="M147" s="6" t="s">
        <v>42</v>
      </c>
      <c r="N147" s="9">
        <v>42940</v>
      </c>
      <c r="O147" s="6">
        <v>2017</v>
      </c>
      <c r="P147" s="6">
        <v>700</v>
      </c>
      <c r="T147" s="6" t="s">
        <v>44</v>
      </c>
      <c r="U147" s="6" t="s">
        <v>57</v>
      </c>
      <c r="V147" s="6" t="s">
        <v>177</v>
      </c>
      <c r="W147" s="6" t="s">
        <v>156</v>
      </c>
      <c r="Y147" s="6" t="s">
        <v>856</v>
      </c>
      <c r="AB147" s="6" t="s">
        <v>857</v>
      </c>
      <c r="AC147" s="6">
        <v>249</v>
      </c>
      <c r="AD147" s="6">
        <v>250</v>
      </c>
      <c r="AE147" s="6">
        <v>44.95</v>
      </c>
      <c r="AF147" s="6" t="s">
        <v>43</v>
      </c>
      <c r="AG147" s="6" t="s">
        <v>43</v>
      </c>
      <c r="AH147" s="6" t="s">
        <v>43</v>
      </c>
      <c r="AI147" s="6" t="str">
        <f>HYPERLINK("https://doi.org/10.1515/9781614514862")</f>
        <v>https://doi.org/10.1515/9781614514862</v>
      </c>
      <c r="AK147" s="6" t="s">
        <v>52</v>
      </c>
    </row>
    <row r="148" spans="1:37" s="6" customFormat="1" x14ac:dyDescent="0.3">
      <c r="A148" s="6">
        <v>125486</v>
      </c>
      <c r="B148" s="7">
        <v>9781614511984</v>
      </c>
      <c r="C148" s="7">
        <v>9781614512523</v>
      </c>
      <c r="D148" s="7"/>
      <c r="F148" s="6" t="s">
        <v>858</v>
      </c>
      <c r="I148" s="6" t="s">
        <v>859</v>
      </c>
      <c r="J148" s="6">
        <v>1</v>
      </c>
      <c r="K148" s="6" t="s">
        <v>860</v>
      </c>
      <c r="L148" s="8" t="s">
        <v>188</v>
      </c>
      <c r="M148" s="6" t="s">
        <v>42</v>
      </c>
      <c r="N148" s="9">
        <v>42073</v>
      </c>
      <c r="O148" s="6">
        <v>2015</v>
      </c>
      <c r="P148" s="6">
        <v>767</v>
      </c>
      <c r="T148" s="6" t="s">
        <v>44</v>
      </c>
      <c r="U148" s="6" t="s">
        <v>232</v>
      </c>
      <c r="V148" s="6" t="s">
        <v>747</v>
      </c>
      <c r="W148" s="6" t="s">
        <v>861</v>
      </c>
      <c r="Y148" s="6" t="s">
        <v>862</v>
      </c>
      <c r="AA148" s="6" t="s">
        <v>863</v>
      </c>
      <c r="AB148" s="6" t="s">
        <v>864</v>
      </c>
      <c r="AC148" s="6">
        <v>320</v>
      </c>
      <c r="AD148" s="6">
        <v>390</v>
      </c>
      <c r="AF148" s="6" t="s">
        <v>43</v>
      </c>
      <c r="AG148" s="6" t="s">
        <v>43</v>
      </c>
      <c r="AH148" s="7"/>
      <c r="AI148" s="6" t="str">
        <f>HYPERLINK("https://doi.org/10.1515/9781614511984")</f>
        <v>https://doi.org/10.1515/9781614511984</v>
      </c>
      <c r="AK148" s="6" t="s">
        <v>52</v>
      </c>
    </row>
    <row r="149" spans="1:37" s="6" customFormat="1" x14ac:dyDescent="0.3">
      <c r="A149" s="6">
        <v>5855</v>
      </c>
      <c r="B149" s="7">
        <v>9783110803327</v>
      </c>
      <c r="C149" s="7">
        <v>9789027979285</v>
      </c>
      <c r="D149" s="7"/>
      <c r="F149" s="6" t="s">
        <v>865</v>
      </c>
      <c r="G149" s="6" t="s">
        <v>866</v>
      </c>
      <c r="I149" s="6" t="s">
        <v>867</v>
      </c>
      <c r="J149" s="6">
        <v>1</v>
      </c>
      <c r="K149" s="6" t="s">
        <v>868</v>
      </c>
      <c r="L149" s="8" t="s">
        <v>869</v>
      </c>
      <c r="M149" s="6" t="s">
        <v>42</v>
      </c>
      <c r="N149" s="9">
        <v>43605</v>
      </c>
      <c r="O149" s="6">
        <v>1979</v>
      </c>
      <c r="P149" s="6">
        <v>1238</v>
      </c>
      <c r="Q149" s="6">
        <v>74</v>
      </c>
      <c r="R149" s="6">
        <v>10</v>
      </c>
      <c r="S149" s="6">
        <v>2320</v>
      </c>
      <c r="T149" s="6" t="s">
        <v>44</v>
      </c>
      <c r="U149" s="6" t="s">
        <v>870</v>
      </c>
      <c r="V149" s="6" t="s">
        <v>871</v>
      </c>
      <c r="W149" s="6" t="s">
        <v>47</v>
      </c>
      <c r="AC149" s="6">
        <v>290</v>
      </c>
      <c r="AD149" s="6">
        <v>359.95</v>
      </c>
      <c r="AF149" s="6" t="s">
        <v>43</v>
      </c>
      <c r="AG149" s="6" t="s">
        <v>43</v>
      </c>
      <c r="AH149" s="7"/>
      <c r="AI149" s="6" t="str">
        <f>HYPERLINK("https://doi.org/10.1515/9783110803327")</f>
        <v>https://doi.org/10.1515/9783110803327</v>
      </c>
      <c r="AK149" s="6" t="s">
        <v>52</v>
      </c>
    </row>
    <row r="150" spans="1:37" s="6" customFormat="1" x14ac:dyDescent="0.3">
      <c r="A150" s="6">
        <v>550601</v>
      </c>
      <c r="B150" s="7">
        <v>9781847693747</v>
      </c>
      <c r="C150" s="7"/>
      <c r="D150" s="7"/>
      <c r="F150" s="6" t="s">
        <v>872</v>
      </c>
      <c r="I150" s="6" t="s">
        <v>873</v>
      </c>
      <c r="J150" s="6">
        <v>1</v>
      </c>
      <c r="K150" s="6" t="s">
        <v>137</v>
      </c>
      <c r="M150" s="6" t="s">
        <v>56</v>
      </c>
      <c r="N150" s="9">
        <v>40647</v>
      </c>
      <c r="O150" s="6">
        <v>2011</v>
      </c>
      <c r="P150" s="6">
        <v>280</v>
      </c>
      <c r="R150" s="6">
        <v>10</v>
      </c>
      <c r="T150" s="6" t="s">
        <v>44</v>
      </c>
      <c r="U150" s="6" t="s">
        <v>57</v>
      </c>
      <c r="V150" s="6" t="s">
        <v>58</v>
      </c>
      <c r="W150" s="6" t="s">
        <v>874</v>
      </c>
      <c r="Y150" s="6" t="s">
        <v>875</v>
      </c>
      <c r="Z150" s="6" t="s">
        <v>876</v>
      </c>
      <c r="AA150" s="6" t="s">
        <v>877</v>
      </c>
      <c r="AB150" s="6" t="s">
        <v>878</v>
      </c>
      <c r="AC150" s="6">
        <v>269.89999999999998</v>
      </c>
      <c r="AF150" s="6" t="s">
        <v>43</v>
      </c>
      <c r="AG150" s="7"/>
      <c r="AH150" s="7"/>
      <c r="AI150" s="6" t="str">
        <f>HYPERLINK("https://doi.org/10.21832/9781847693747")</f>
        <v>https://doi.org/10.21832/9781847693747</v>
      </c>
      <c r="AK150" s="6" t="s">
        <v>52</v>
      </c>
    </row>
    <row r="151" spans="1:37" s="6" customFormat="1" x14ac:dyDescent="0.3">
      <c r="A151" s="6">
        <v>498160</v>
      </c>
      <c r="B151" s="7">
        <v>9783110379082</v>
      </c>
      <c r="C151" s="7">
        <v>9783110378979</v>
      </c>
      <c r="D151" s="7"/>
      <c r="F151" s="6" t="s">
        <v>428</v>
      </c>
      <c r="G151" s="6" t="s">
        <v>429</v>
      </c>
      <c r="I151" s="6" t="s">
        <v>430</v>
      </c>
      <c r="J151" s="6">
        <v>1</v>
      </c>
      <c r="K151" s="6" t="s">
        <v>100</v>
      </c>
      <c r="L151" s="8" t="s">
        <v>879</v>
      </c>
      <c r="M151" s="6" t="s">
        <v>42</v>
      </c>
      <c r="N151" s="9">
        <v>42384</v>
      </c>
      <c r="O151" s="6">
        <v>2016</v>
      </c>
      <c r="P151" s="6">
        <v>702</v>
      </c>
      <c r="T151" s="6" t="s">
        <v>44</v>
      </c>
      <c r="U151" s="6" t="s">
        <v>64</v>
      </c>
      <c r="V151" s="6" t="s">
        <v>102</v>
      </c>
      <c r="W151" s="6" t="s">
        <v>801</v>
      </c>
      <c r="Y151" s="6" t="s">
        <v>432</v>
      </c>
      <c r="AB151" s="6" t="s">
        <v>802</v>
      </c>
      <c r="AC151" s="6">
        <v>310</v>
      </c>
      <c r="AD151" s="6">
        <v>380</v>
      </c>
      <c r="AF151" s="6" t="s">
        <v>43</v>
      </c>
      <c r="AG151" s="6" t="s">
        <v>43</v>
      </c>
      <c r="AH151" s="7"/>
      <c r="AI151" s="6" t="str">
        <f>HYPERLINK("https://doi.org/10.1515/9783110379082")</f>
        <v>https://doi.org/10.1515/9783110379082</v>
      </c>
      <c r="AK151" s="6" t="s">
        <v>52</v>
      </c>
    </row>
    <row r="152" spans="1:37" s="6" customFormat="1" x14ac:dyDescent="0.3">
      <c r="A152" s="6">
        <v>535766</v>
      </c>
      <c r="B152" s="7">
        <v>9781783099009</v>
      </c>
      <c r="C152" s="7"/>
      <c r="D152" s="7"/>
      <c r="F152" s="6" t="s">
        <v>880</v>
      </c>
      <c r="G152" s="6" t="s">
        <v>881</v>
      </c>
      <c r="H152" s="6" t="s">
        <v>882</v>
      </c>
      <c r="J152" s="6">
        <v>1</v>
      </c>
      <c r="K152" s="6" t="s">
        <v>526</v>
      </c>
      <c r="M152" s="6" t="s">
        <v>56</v>
      </c>
      <c r="N152" s="9">
        <v>43027</v>
      </c>
      <c r="O152" s="6">
        <v>2017</v>
      </c>
      <c r="R152" s="6">
        <v>10</v>
      </c>
      <c r="T152" s="6" t="s">
        <v>44</v>
      </c>
      <c r="U152" s="6" t="s">
        <v>64</v>
      </c>
      <c r="V152" s="6" t="s">
        <v>153</v>
      </c>
      <c r="W152" s="6" t="s">
        <v>883</v>
      </c>
      <c r="Y152" s="6" t="s">
        <v>884</v>
      </c>
      <c r="Z152" s="6" t="s">
        <v>885</v>
      </c>
      <c r="AA152" s="6" t="s">
        <v>886</v>
      </c>
      <c r="AB152" s="6" t="s">
        <v>887</v>
      </c>
      <c r="AC152" s="6">
        <v>269.89999999999998</v>
      </c>
      <c r="AF152" s="6" t="s">
        <v>43</v>
      </c>
      <c r="AG152" s="7"/>
      <c r="AH152" s="7"/>
      <c r="AI152" s="6" t="str">
        <f>HYPERLINK("https://doi.org/10.21832/9781783099009")</f>
        <v>https://doi.org/10.21832/9781783099009</v>
      </c>
      <c r="AK152" s="6" t="s">
        <v>52</v>
      </c>
    </row>
    <row r="153" spans="1:37" s="6" customFormat="1" x14ac:dyDescent="0.3">
      <c r="A153" s="6">
        <v>34100</v>
      </c>
      <c r="B153" s="7">
        <v>9783110214338</v>
      </c>
      <c r="C153" s="7">
        <v>9783110214321</v>
      </c>
      <c r="D153" s="7"/>
      <c r="F153" s="6" t="s">
        <v>888</v>
      </c>
      <c r="I153" s="6" t="s">
        <v>889</v>
      </c>
      <c r="J153" s="6">
        <v>1</v>
      </c>
      <c r="K153" s="6" t="s">
        <v>305</v>
      </c>
      <c r="L153" s="8" t="s">
        <v>261</v>
      </c>
      <c r="M153" s="6" t="s">
        <v>42</v>
      </c>
      <c r="N153" s="9">
        <v>40470</v>
      </c>
      <c r="O153" s="6">
        <v>2010</v>
      </c>
      <c r="P153" s="6">
        <v>497</v>
      </c>
      <c r="R153" s="6">
        <v>10</v>
      </c>
      <c r="T153" s="6" t="s">
        <v>44</v>
      </c>
      <c r="U153" s="6" t="s">
        <v>64</v>
      </c>
      <c r="V153" s="6" t="s">
        <v>563</v>
      </c>
      <c r="W153" s="6" t="s">
        <v>156</v>
      </c>
      <c r="Y153" s="6" t="s">
        <v>890</v>
      </c>
      <c r="AB153" s="6" t="s">
        <v>891</v>
      </c>
      <c r="AC153" s="6">
        <v>249</v>
      </c>
      <c r="AD153" s="6">
        <v>310</v>
      </c>
      <c r="AF153" s="6" t="s">
        <v>43</v>
      </c>
      <c r="AG153" s="6" t="s">
        <v>43</v>
      </c>
      <c r="AH153" s="7"/>
      <c r="AI153" s="6" t="str">
        <f>HYPERLINK("https://doi.org/10.1515/9783110214338")</f>
        <v>https://doi.org/10.1515/9783110214338</v>
      </c>
      <c r="AK153" s="6" t="s">
        <v>52</v>
      </c>
    </row>
    <row r="154" spans="1:37" s="6" customFormat="1" x14ac:dyDescent="0.3">
      <c r="A154" s="6">
        <v>535621</v>
      </c>
      <c r="B154" s="7">
        <v>9781783093137</v>
      </c>
      <c r="C154" s="7"/>
      <c r="D154" s="7"/>
      <c r="F154" s="6" t="s">
        <v>892</v>
      </c>
      <c r="G154" s="6" t="s">
        <v>893</v>
      </c>
      <c r="I154" s="6" t="s">
        <v>894</v>
      </c>
      <c r="J154" s="6">
        <v>1</v>
      </c>
      <c r="K154" s="6" t="s">
        <v>895</v>
      </c>
      <c r="M154" s="6" t="s">
        <v>56</v>
      </c>
      <c r="N154" s="9">
        <v>42122</v>
      </c>
      <c r="O154" s="6">
        <v>2015</v>
      </c>
      <c r="R154" s="6">
        <v>10</v>
      </c>
      <c r="T154" s="6" t="s">
        <v>44</v>
      </c>
      <c r="U154" s="6" t="s">
        <v>64</v>
      </c>
      <c r="V154" s="6" t="s">
        <v>65</v>
      </c>
      <c r="W154" s="6" t="s">
        <v>896</v>
      </c>
      <c r="Y154" s="6" t="s">
        <v>897</v>
      </c>
      <c r="Z154" s="6" t="s">
        <v>898</v>
      </c>
      <c r="AA154" s="6" t="s">
        <v>899</v>
      </c>
      <c r="AB154" s="6" t="s">
        <v>900</v>
      </c>
      <c r="AC154" s="6">
        <v>289.89999999999998</v>
      </c>
      <c r="AF154" s="6" t="s">
        <v>43</v>
      </c>
      <c r="AG154" s="7"/>
      <c r="AH154" s="7"/>
      <c r="AI154" s="6" t="str">
        <f>HYPERLINK("https://doi.org/10.21832/9781783093137")</f>
        <v>https://doi.org/10.21832/9781783093137</v>
      </c>
      <c r="AK154" s="6" t="s">
        <v>52</v>
      </c>
    </row>
    <row r="155" spans="1:37" s="6" customFormat="1" x14ac:dyDescent="0.3">
      <c r="A155" s="6">
        <v>2796</v>
      </c>
      <c r="B155" s="7">
        <v>9783110885286</v>
      </c>
      <c r="C155" s="7">
        <v>9783110144680</v>
      </c>
      <c r="D155" s="7"/>
      <c r="F155" s="6" t="s">
        <v>901</v>
      </c>
      <c r="G155" s="6" t="s">
        <v>902</v>
      </c>
      <c r="H155" s="6" t="s">
        <v>903</v>
      </c>
      <c r="J155" s="6">
        <v>1</v>
      </c>
      <c r="K155" s="6" t="s">
        <v>904</v>
      </c>
      <c r="L155" s="8" t="s">
        <v>676</v>
      </c>
      <c r="M155" s="6" t="s">
        <v>42</v>
      </c>
      <c r="N155" s="9">
        <v>40666</v>
      </c>
      <c r="O155" s="6">
        <v>1995</v>
      </c>
      <c r="P155" s="6">
        <v>581</v>
      </c>
      <c r="R155" s="6">
        <v>10</v>
      </c>
      <c r="S155" s="6" t="s">
        <v>189</v>
      </c>
      <c r="T155" s="6" t="s">
        <v>44</v>
      </c>
      <c r="U155" s="6" t="s">
        <v>64</v>
      </c>
      <c r="V155" s="6" t="s">
        <v>102</v>
      </c>
      <c r="W155" s="6" t="s">
        <v>47</v>
      </c>
      <c r="AC155" s="6">
        <v>159</v>
      </c>
      <c r="AD155" s="6">
        <v>209</v>
      </c>
      <c r="AF155" s="6" t="s">
        <v>43</v>
      </c>
      <c r="AG155" s="6" t="s">
        <v>43</v>
      </c>
      <c r="AH155" s="7"/>
      <c r="AI155" s="6" t="str">
        <f>HYPERLINK("https://doi.org/10.1515/9783110885286")</f>
        <v>https://doi.org/10.1515/9783110885286</v>
      </c>
      <c r="AK155" s="6" t="s">
        <v>52</v>
      </c>
    </row>
    <row r="156" spans="1:37" s="6" customFormat="1" x14ac:dyDescent="0.3">
      <c r="A156" s="6">
        <v>535851</v>
      </c>
      <c r="B156" s="7">
        <v>9783110589245</v>
      </c>
      <c r="C156" s="7"/>
      <c r="D156" s="7">
        <v>9783110587036</v>
      </c>
      <c r="E156" s="6" t="s">
        <v>37</v>
      </c>
      <c r="F156" s="6" t="s">
        <v>905</v>
      </c>
      <c r="I156" s="6" t="s">
        <v>906</v>
      </c>
      <c r="J156" s="6">
        <v>1</v>
      </c>
      <c r="K156" s="6" t="s">
        <v>469</v>
      </c>
      <c r="L156" s="8" t="s">
        <v>907</v>
      </c>
      <c r="M156" s="6" t="s">
        <v>42</v>
      </c>
      <c r="N156" s="9">
        <v>43515</v>
      </c>
      <c r="O156" s="6">
        <v>2019</v>
      </c>
      <c r="P156" s="6">
        <v>443</v>
      </c>
      <c r="T156" s="6" t="s">
        <v>44</v>
      </c>
      <c r="U156" s="6" t="s">
        <v>87</v>
      </c>
      <c r="V156" s="6" t="s">
        <v>262</v>
      </c>
      <c r="W156" s="6" t="s">
        <v>908</v>
      </c>
      <c r="X156" s="6" t="s">
        <v>48</v>
      </c>
      <c r="Y156" s="6" t="s">
        <v>909</v>
      </c>
      <c r="AA156" s="6" t="s">
        <v>910</v>
      </c>
      <c r="AB156" s="6" t="s">
        <v>911</v>
      </c>
      <c r="AC156" s="6">
        <v>149</v>
      </c>
      <c r="AE156" s="6">
        <v>39.950000000000003</v>
      </c>
      <c r="AF156" s="6" t="s">
        <v>43</v>
      </c>
      <c r="AG156" s="7"/>
      <c r="AH156" s="6" t="s">
        <v>43</v>
      </c>
      <c r="AI156" s="6" t="str">
        <f>HYPERLINK("https://doi.org/10.1515/9783110589245")</f>
        <v>https://doi.org/10.1515/9783110589245</v>
      </c>
      <c r="AK156" s="6" t="s">
        <v>52</v>
      </c>
    </row>
    <row r="157" spans="1:37" s="6" customFormat="1" x14ac:dyDescent="0.3">
      <c r="A157" s="6">
        <v>34102</v>
      </c>
      <c r="B157" s="7">
        <v>9783110214284</v>
      </c>
      <c r="C157" s="7">
        <v>9783110214277</v>
      </c>
      <c r="D157" s="7"/>
      <c r="F157" s="6" t="s">
        <v>912</v>
      </c>
      <c r="I157" s="6" t="s">
        <v>913</v>
      </c>
      <c r="J157" s="6">
        <v>1</v>
      </c>
      <c r="K157" s="6" t="s">
        <v>305</v>
      </c>
      <c r="L157" s="8" t="s">
        <v>544</v>
      </c>
      <c r="M157" s="6" t="s">
        <v>42</v>
      </c>
      <c r="N157" s="9">
        <v>40443</v>
      </c>
      <c r="O157" s="6">
        <v>2010</v>
      </c>
      <c r="P157" s="6">
        <v>743</v>
      </c>
      <c r="Q157" s="6">
        <v>10</v>
      </c>
      <c r="R157" s="6">
        <v>10</v>
      </c>
      <c r="S157" s="6">
        <v>2417</v>
      </c>
      <c r="T157" s="6" t="s">
        <v>44</v>
      </c>
      <c r="U157" s="6" t="s">
        <v>64</v>
      </c>
      <c r="V157" s="6" t="s">
        <v>253</v>
      </c>
      <c r="W157" s="6" t="s">
        <v>47</v>
      </c>
      <c r="Y157" s="6" t="s">
        <v>914</v>
      </c>
      <c r="AB157" s="6" t="s">
        <v>915</v>
      </c>
      <c r="AC157" s="6">
        <v>249</v>
      </c>
      <c r="AD157" s="6">
        <v>310</v>
      </c>
      <c r="AF157" s="6" t="s">
        <v>43</v>
      </c>
      <c r="AG157" s="6" t="s">
        <v>43</v>
      </c>
      <c r="AH157" s="7"/>
      <c r="AI157" s="6" t="str">
        <f>HYPERLINK("https://doi.org/10.1515/9783110214284")</f>
        <v>https://doi.org/10.1515/9783110214284</v>
      </c>
      <c r="AK157" s="6" t="s">
        <v>52</v>
      </c>
    </row>
    <row r="158" spans="1:37" s="6" customFormat="1" x14ac:dyDescent="0.3">
      <c r="A158" s="6">
        <v>535593</v>
      </c>
      <c r="B158" s="7">
        <v>9781847694102</v>
      </c>
      <c r="C158" s="7"/>
      <c r="D158" s="7"/>
      <c r="F158" s="6" t="s">
        <v>916</v>
      </c>
      <c r="H158" s="6" t="s">
        <v>917</v>
      </c>
      <c r="J158" s="6">
        <v>1</v>
      </c>
      <c r="K158" s="6" t="s">
        <v>765</v>
      </c>
      <c r="M158" s="6" t="s">
        <v>56</v>
      </c>
      <c r="N158" s="9">
        <v>40711</v>
      </c>
      <c r="O158" s="6">
        <v>2011</v>
      </c>
      <c r="P158" s="6">
        <v>192</v>
      </c>
      <c r="R158" s="6">
        <v>10</v>
      </c>
      <c r="T158" s="6" t="s">
        <v>44</v>
      </c>
      <c r="U158" s="6" t="s">
        <v>64</v>
      </c>
      <c r="V158" s="6" t="s">
        <v>102</v>
      </c>
      <c r="W158" s="6" t="s">
        <v>918</v>
      </c>
      <c r="Y158" s="6" t="s">
        <v>919</v>
      </c>
      <c r="Z158" s="6" t="s">
        <v>920</v>
      </c>
      <c r="AA158" s="6" t="s">
        <v>921</v>
      </c>
      <c r="AB158" s="6" t="s">
        <v>922</v>
      </c>
      <c r="AC158" s="6">
        <v>259.89999999999998</v>
      </c>
      <c r="AF158" s="6" t="s">
        <v>43</v>
      </c>
      <c r="AG158" s="7"/>
      <c r="AH158" s="7"/>
      <c r="AI158" s="6" t="str">
        <f>HYPERLINK("https://doi.org/10.21832/9781847694102")</f>
        <v>https://doi.org/10.21832/9781847694102</v>
      </c>
      <c r="AK158" s="6" t="s">
        <v>52</v>
      </c>
    </row>
    <row r="159" spans="1:37" s="6" customFormat="1" x14ac:dyDescent="0.3">
      <c r="A159" s="6">
        <v>126071</v>
      </c>
      <c r="B159" s="7">
        <v>9783110302257</v>
      </c>
      <c r="C159" s="7">
        <v>9783110302103</v>
      </c>
      <c r="D159" s="7"/>
      <c r="F159" s="6" t="s">
        <v>923</v>
      </c>
      <c r="I159" s="6" t="s">
        <v>924</v>
      </c>
      <c r="J159" s="6">
        <v>1</v>
      </c>
      <c r="K159" s="6" t="s">
        <v>311</v>
      </c>
      <c r="L159" s="8" t="s">
        <v>188</v>
      </c>
      <c r="M159" s="6" t="s">
        <v>313</v>
      </c>
      <c r="N159" s="9">
        <v>41876</v>
      </c>
      <c r="O159" s="6">
        <v>2014</v>
      </c>
      <c r="P159" s="6">
        <v>640</v>
      </c>
      <c r="Q159" s="6">
        <v>25</v>
      </c>
      <c r="R159" s="6">
        <v>10</v>
      </c>
      <c r="S159" s="6">
        <v>2417</v>
      </c>
      <c r="T159" s="6" t="s">
        <v>44</v>
      </c>
      <c r="U159" s="6" t="s">
        <v>314</v>
      </c>
      <c r="V159" s="6" t="s">
        <v>355</v>
      </c>
      <c r="W159" s="6" t="s">
        <v>47</v>
      </c>
      <c r="Y159" s="6" t="s">
        <v>925</v>
      </c>
      <c r="AA159" s="6" t="s">
        <v>926</v>
      </c>
      <c r="AB159" s="6" t="s">
        <v>927</v>
      </c>
      <c r="AC159" s="6">
        <v>249</v>
      </c>
      <c r="AD159" s="6">
        <v>199.95</v>
      </c>
      <c r="AF159" s="6" t="s">
        <v>43</v>
      </c>
      <c r="AG159" s="6" t="s">
        <v>43</v>
      </c>
      <c r="AH159" s="7"/>
      <c r="AI159" s="6" t="str">
        <f>HYPERLINK("https://doi.org/10.1515/9783110302257")</f>
        <v>https://doi.org/10.1515/9783110302257</v>
      </c>
      <c r="AK159" s="6" t="s">
        <v>52</v>
      </c>
    </row>
    <row r="160" spans="1:37" s="6" customFormat="1" x14ac:dyDescent="0.3">
      <c r="A160" s="6">
        <v>535771</v>
      </c>
      <c r="B160" s="7">
        <v>9781847691910</v>
      </c>
      <c r="C160" s="7"/>
      <c r="D160" s="7"/>
      <c r="F160" s="6" t="s">
        <v>928</v>
      </c>
      <c r="I160" s="6" t="s">
        <v>929</v>
      </c>
      <c r="J160" s="6">
        <v>1</v>
      </c>
      <c r="K160" s="6" t="s">
        <v>930</v>
      </c>
      <c r="M160" s="6" t="s">
        <v>56</v>
      </c>
      <c r="N160" s="9">
        <v>40045</v>
      </c>
      <c r="O160" s="6">
        <v>2009</v>
      </c>
      <c r="P160" s="6">
        <v>344</v>
      </c>
      <c r="R160" s="6">
        <v>10</v>
      </c>
      <c r="T160" s="6" t="s">
        <v>44</v>
      </c>
      <c r="U160" s="6" t="s">
        <v>64</v>
      </c>
      <c r="V160" s="6" t="s">
        <v>65</v>
      </c>
      <c r="W160" s="6" t="s">
        <v>931</v>
      </c>
      <c r="Y160" s="6" t="s">
        <v>932</v>
      </c>
      <c r="Z160" s="6" t="s">
        <v>933</v>
      </c>
      <c r="AA160" s="6" t="s">
        <v>934</v>
      </c>
      <c r="AB160" s="6" t="s">
        <v>935</v>
      </c>
      <c r="AC160" s="6">
        <v>269.89999999999998</v>
      </c>
      <c r="AF160" s="6" t="s">
        <v>43</v>
      </c>
      <c r="AG160" s="7"/>
      <c r="AH160" s="7"/>
      <c r="AI160" s="6" t="str">
        <f>HYPERLINK("https://doi.org/10.21832/9781847691910")</f>
        <v>https://doi.org/10.21832/9781847691910</v>
      </c>
      <c r="AK160" s="6" t="s">
        <v>52</v>
      </c>
    </row>
    <row r="161" spans="1:37" s="6" customFormat="1" x14ac:dyDescent="0.3">
      <c r="A161" s="6">
        <v>16801</v>
      </c>
      <c r="B161" s="7">
        <v>9783110211429</v>
      </c>
      <c r="C161" s="7">
        <v>9783110180435</v>
      </c>
      <c r="D161" s="7"/>
      <c r="I161" s="6" t="s">
        <v>360</v>
      </c>
      <c r="J161" s="6">
        <v>1</v>
      </c>
      <c r="K161" s="6" t="s">
        <v>100</v>
      </c>
      <c r="L161" s="8" t="s">
        <v>936</v>
      </c>
      <c r="M161" s="6" t="s">
        <v>42</v>
      </c>
      <c r="N161" s="9">
        <v>39792</v>
      </c>
      <c r="O161" s="6">
        <v>2008</v>
      </c>
      <c r="P161" s="6">
        <v>776</v>
      </c>
      <c r="R161" s="6">
        <v>10</v>
      </c>
      <c r="S161" s="6">
        <v>2417</v>
      </c>
      <c r="T161" s="6" t="s">
        <v>44</v>
      </c>
      <c r="U161" s="6" t="s">
        <v>64</v>
      </c>
      <c r="V161" s="6" t="s">
        <v>102</v>
      </c>
      <c r="W161" s="6" t="s">
        <v>47</v>
      </c>
      <c r="Y161" s="6" t="s">
        <v>937</v>
      </c>
      <c r="AB161" s="6" t="s">
        <v>938</v>
      </c>
      <c r="AC161" s="6">
        <v>290</v>
      </c>
      <c r="AD161" s="6">
        <v>360</v>
      </c>
      <c r="AF161" s="6" t="s">
        <v>43</v>
      </c>
      <c r="AG161" s="6" t="s">
        <v>43</v>
      </c>
      <c r="AH161" s="7"/>
      <c r="AI161" s="6" t="str">
        <f>HYPERLINK("https://www.degruyter.com/isbn/9783110211429")</f>
        <v>https://www.degruyter.com/isbn/9783110211429</v>
      </c>
      <c r="AK161" s="6" t="s">
        <v>52</v>
      </c>
    </row>
    <row r="162" spans="1:37" s="6" customFormat="1" x14ac:dyDescent="0.3">
      <c r="A162" s="6">
        <v>572764</v>
      </c>
      <c r="B162" s="7">
        <v>9781788924061</v>
      </c>
      <c r="C162" s="7"/>
      <c r="D162" s="7"/>
      <c r="F162" s="6" t="s">
        <v>939</v>
      </c>
      <c r="G162" s="6" t="s">
        <v>940</v>
      </c>
      <c r="H162" s="6" t="s">
        <v>941</v>
      </c>
      <c r="J162" s="6">
        <v>1</v>
      </c>
      <c r="K162" s="6" t="s">
        <v>942</v>
      </c>
      <c r="M162" s="6" t="s">
        <v>56</v>
      </c>
      <c r="N162" s="9">
        <v>43641</v>
      </c>
      <c r="O162" s="6">
        <v>2019</v>
      </c>
      <c r="R162" s="6">
        <v>10</v>
      </c>
      <c r="T162" s="6" t="s">
        <v>44</v>
      </c>
      <c r="U162" s="6" t="s">
        <v>64</v>
      </c>
      <c r="V162" s="6" t="s">
        <v>65</v>
      </c>
      <c r="W162" s="6" t="s">
        <v>943</v>
      </c>
      <c r="Y162" s="6" t="s">
        <v>944</v>
      </c>
      <c r="Z162" s="6" t="s">
        <v>945</v>
      </c>
      <c r="AA162" s="6" t="s">
        <v>946</v>
      </c>
      <c r="AB162" s="6" t="s">
        <v>947</v>
      </c>
      <c r="AC162" s="6">
        <v>157.9</v>
      </c>
      <c r="AF162" s="6" t="s">
        <v>43</v>
      </c>
      <c r="AG162" s="7"/>
      <c r="AH162" s="7"/>
      <c r="AI162" s="6" t="str">
        <f>HYPERLINK("https://doi.org/10.21832/9781788924061")</f>
        <v>https://doi.org/10.21832/9781788924061</v>
      </c>
      <c r="AK162" s="6" t="s">
        <v>52</v>
      </c>
    </row>
    <row r="163" spans="1:37" s="6" customFormat="1" x14ac:dyDescent="0.3">
      <c r="A163" s="6">
        <v>529907</v>
      </c>
      <c r="B163" s="7">
        <v>9783110550283</v>
      </c>
      <c r="C163" s="7">
        <v>9783110548358</v>
      </c>
      <c r="D163" s="7"/>
      <c r="F163" s="6" t="s">
        <v>948</v>
      </c>
      <c r="I163" s="6" t="s">
        <v>949</v>
      </c>
      <c r="J163" s="6">
        <v>1</v>
      </c>
      <c r="K163" s="6" t="s">
        <v>311</v>
      </c>
      <c r="L163" s="8" t="s">
        <v>618</v>
      </c>
      <c r="M163" s="6" t="s">
        <v>313</v>
      </c>
      <c r="N163" s="9">
        <v>44508</v>
      </c>
      <c r="O163" s="6">
        <v>2022</v>
      </c>
      <c r="P163" s="6">
        <v>975</v>
      </c>
      <c r="Q163" s="6">
        <v>112</v>
      </c>
      <c r="S163" s="6">
        <v>2417</v>
      </c>
      <c r="T163" s="6" t="s">
        <v>44</v>
      </c>
      <c r="U163" s="6" t="s">
        <v>314</v>
      </c>
      <c r="V163" s="6" t="s">
        <v>315</v>
      </c>
      <c r="W163" s="6" t="s">
        <v>269</v>
      </c>
      <c r="Y163" s="6" t="s">
        <v>950</v>
      </c>
      <c r="AB163" s="6" t="s">
        <v>951</v>
      </c>
      <c r="AC163" s="6">
        <v>249</v>
      </c>
      <c r="AD163" s="6">
        <v>230</v>
      </c>
      <c r="AF163" s="6" t="s">
        <v>43</v>
      </c>
      <c r="AG163" s="6" t="s">
        <v>43</v>
      </c>
      <c r="AH163" s="7"/>
      <c r="AI163" s="6" t="str">
        <f>HYPERLINK("https://doi.org/10.1515/9783110550283")</f>
        <v>https://doi.org/10.1515/9783110550283</v>
      </c>
      <c r="AK163" s="6" t="s">
        <v>52</v>
      </c>
    </row>
    <row r="164" spans="1:37" s="6" customFormat="1" x14ac:dyDescent="0.3">
      <c r="A164" s="6">
        <v>591884</v>
      </c>
      <c r="B164" s="7">
        <v>9783110718256</v>
      </c>
      <c r="C164" s="7"/>
      <c r="D164" s="7">
        <v>9783110718164</v>
      </c>
      <c r="E164" s="6" t="s">
        <v>37</v>
      </c>
      <c r="F164" s="6" t="s">
        <v>952</v>
      </c>
      <c r="G164" s="6" t="s">
        <v>953</v>
      </c>
      <c r="H164" s="6" t="s">
        <v>954</v>
      </c>
      <c r="J164" s="6">
        <v>3</v>
      </c>
      <c r="K164" s="6" t="s">
        <v>40</v>
      </c>
      <c r="L164" s="8" t="s">
        <v>955</v>
      </c>
      <c r="M164" s="6" t="s">
        <v>42</v>
      </c>
      <c r="N164" s="9">
        <v>44326</v>
      </c>
      <c r="O164" s="6">
        <v>2021</v>
      </c>
      <c r="P164" s="6">
        <v>496</v>
      </c>
      <c r="Q164" s="6">
        <v>135</v>
      </c>
      <c r="S164" s="6">
        <v>2320</v>
      </c>
      <c r="T164" s="6" t="s">
        <v>44</v>
      </c>
      <c r="U164" s="6" t="s">
        <v>57</v>
      </c>
      <c r="V164" s="6" t="s">
        <v>177</v>
      </c>
      <c r="W164" s="6" t="s">
        <v>47</v>
      </c>
      <c r="X164" s="6" t="s">
        <v>48</v>
      </c>
      <c r="Y164" s="6" t="s">
        <v>956</v>
      </c>
      <c r="AB164" s="6" t="s">
        <v>957</v>
      </c>
      <c r="AC164" s="6">
        <v>299</v>
      </c>
      <c r="AE164" s="6">
        <v>39.950000000000003</v>
      </c>
      <c r="AF164" s="6" t="s">
        <v>43</v>
      </c>
      <c r="AG164" s="7"/>
      <c r="AH164" s="6" t="s">
        <v>43</v>
      </c>
      <c r="AI164" s="6" t="str">
        <f>HYPERLINK("https://doi.org/10.1515/9783110718256")</f>
        <v>https://doi.org/10.1515/9783110718256</v>
      </c>
      <c r="AK164" s="6" t="s">
        <v>52</v>
      </c>
    </row>
    <row r="165" spans="1:37" s="6" customFormat="1" x14ac:dyDescent="0.3">
      <c r="A165" s="6">
        <v>570949</v>
      </c>
      <c r="B165" s="7">
        <v>9783112316009</v>
      </c>
      <c r="C165" s="7">
        <v>9783112304846</v>
      </c>
      <c r="D165" s="7"/>
      <c r="F165" s="6" t="s">
        <v>958</v>
      </c>
      <c r="H165" s="6" t="s">
        <v>959</v>
      </c>
      <c r="J165" s="6">
        <v>12</v>
      </c>
      <c r="K165" s="6" t="s">
        <v>960</v>
      </c>
      <c r="L165" s="8" t="s">
        <v>551</v>
      </c>
      <c r="M165" s="6" t="s">
        <v>42</v>
      </c>
      <c r="N165" s="9">
        <v>43969</v>
      </c>
      <c r="O165" s="6">
        <v>1957</v>
      </c>
      <c r="P165" s="6">
        <v>117</v>
      </c>
      <c r="R165" s="6">
        <v>10</v>
      </c>
      <c r="T165" s="6" t="s">
        <v>44</v>
      </c>
      <c r="U165" s="6" t="s">
        <v>64</v>
      </c>
      <c r="V165" s="6" t="s">
        <v>65</v>
      </c>
      <c r="W165" s="6" t="s">
        <v>47</v>
      </c>
      <c r="Z165" s="6" t="s">
        <v>961</v>
      </c>
      <c r="AC165" s="6">
        <v>159</v>
      </c>
      <c r="AD165" s="6">
        <v>109.95</v>
      </c>
      <c r="AF165" s="6" t="s">
        <v>43</v>
      </c>
      <c r="AG165" s="6" t="s">
        <v>43</v>
      </c>
      <c r="AH165" s="7"/>
      <c r="AI165" s="6" t="str">
        <f>HYPERLINK("https://doi.org/10.1515/9783112316009")</f>
        <v>https://doi.org/10.1515/9783112316009</v>
      </c>
      <c r="AK165" s="6" t="s">
        <v>52</v>
      </c>
    </row>
    <row r="166" spans="1:37" s="6" customFormat="1" x14ac:dyDescent="0.3">
      <c r="A166" s="6">
        <v>14418</v>
      </c>
      <c r="B166" s="7">
        <v>9783110218329</v>
      </c>
      <c r="C166" s="7"/>
      <c r="D166" s="7">
        <v>9783110172799</v>
      </c>
      <c r="E166" s="6" t="s">
        <v>37</v>
      </c>
      <c r="F166" s="6" t="s">
        <v>958</v>
      </c>
      <c r="H166" s="6" t="s">
        <v>959</v>
      </c>
      <c r="J166" s="6">
        <v>1</v>
      </c>
      <c r="M166" s="6" t="s">
        <v>42</v>
      </c>
      <c r="N166" s="9">
        <v>40080</v>
      </c>
      <c r="O166" s="6">
        <v>2002</v>
      </c>
      <c r="P166" s="6">
        <v>117</v>
      </c>
      <c r="R166" s="6">
        <v>209</v>
      </c>
      <c r="S166" s="6">
        <v>2320</v>
      </c>
      <c r="T166" s="6" t="s">
        <v>44</v>
      </c>
      <c r="U166" s="6" t="s">
        <v>64</v>
      </c>
      <c r="V166" s="6" t="s">
        <v>102</v>
      </c>
      <c r="W166" s="6" t="s">
        <v>47</v>
      </c>
      <c r="X166" s="6" t="s">
        <v>48</v>
      </c>
      <c r="Z166" s="6" t="s">
        <v>962</v>
      </c>
      <c r="AA166" s="6" t="s">
        <v>963</v>
      </c>
      <c r="AB166" s="6" t="s">
        <v>964</v>
      </c>
      <c r="AC166" s="6">
        <v>299</v>
      </c>
      <c r="AE166" s="6">
        <v>24.95</v>
      </c>
      <c r="AF166" s="6" t="s">
        <v>43</v>
      </c>
      <c r="AG166" s="7"/>
      <c r="AH166" s="6" t="s">
        <v>43</v>
      </c>
      <c r="AI166" s="6" t="str">
        <f>HYPERLINK("https://doi.org/10.1515/9783110218329")</f>
        <v>https://doi.org/10.1515/9783110218329</v>
      </c>
      <c r="AK166" s="6" t="s">
        <v>52</v>
      </c>
    </row>
    <row r="167" spans="1:37" s="6" customFormat="1" x14ac:dyDescent="0.3">
      <c r="A167" s="6">
        <v>511858</v>
      </c>
      <c r="B167" s="7">
        <v>9783110431094</v>
      </c>
      <c r="C167" s="7">
        <v>9783110439700</v>
      </c>
      <c r="D167" s="7"/>
      <c r="F167" s="6" t="s">
        <v>965</v>
      </c>
      <c r="I167" s="6" t="s">
        <v>966</v>
      </c>
      <c r="J167" s="6">
        <v>1</v>
      </c>
      <c r="K167" s="6" t="s">
        <v>305</v>
      </c>
      <c r="L167" s="8" t="s">
        <v>284</v>
      </c>
      <c r="M167" s="6" t="s">
        <v>42</v>
      </c>
      <c r="N167" s="9">
        <v>42835</v>
      </c>
      <c r="O167" s="6">
        <v>2017</v>
      </c>
      <c r="P167" s="6">
        <v>616</v>
      </c>
      <c r="T167" s="6" t="s">
        <v>44</v>
      </c>
      <c r="U167" s="6" t="s">
        <v>87</v>
      </c>
      <c r="V167" s="6" t="s">
        <v>306</v>
      </c>
      <c r="W167" s="6" t="s">
        <v>47</v>
      </c>
      <c r="Y167" s="6" t="s">
        <v>967</v>
      </c>
      <c r="AB167" s="6" t="s">
        <v>968</v>
      </c>
      <c r="AC167" s="6">
        <v>249</v>
      </c>
      <c r="AD167" s="6">
        <v>310</v>
      </c>
      <c r="AF167" s="6" t="s">
        <v>43</v>
      </c>
      <c r="AG167" s="6" t="s">
        <v>43</v>
      </c>
      <c r="AH167" s="7"/>
      <c r="AI167" s="6" t="str">
        <f>HYPERLINK("https://doi.org/10.1515/9783110431094")</f>
        <v>https://doi.org/10.1515/9783110431094</v>
      </c>
      <c r="AK167" s="6" t="s">
        <v>52</v>
      </c>
    </row>
    <row r="168" spans="1:37" s="6" customFormat="1" x14ac:dyDescent="0.3">
      <c r="A168" s="6">
        <v>3223</v>
      </c>
      <c r="B168" s="7">
        <v>9783110203257</v>
      </c>
      <c r="C168" s="7">
        <v>9783110095845</v>
      </c>
      <c r="D168" s="7"/>
      <c r="J168" s="6">
        <v>1</v>
      </c>
      <c r="K168" s="6" t="s">
        <v>100</v>
      </c>
      <c r="L168" s="8" t="s">
        <v>969</v>
      </c>
      <c r="M168" s="6" t="s">
        <v>42</v>
      </c>
      <c r="N168" s="9">
        <v>39643</v>
      </c>
      <c r="O168" s="6">
        <v>1997</v>
      </c>
      <c r="P168" s="6">
        <v>1198</v>
      </c>
      <c r="R168" s="6">
        <v>10</v>
      </c>
      <c r="S168" s="6">
        <v>28</v>
      </c>
      <c r="T168" s="6" t="s">
        <v>44</v>
      </c>
      <c r="U168" s="6" t="s">
        <v>870</v>
      </c>
      <c r="V168" s="6" t="s">
        <v>871</v>
      </c>
      <c r="W168" s="6" t="s">
        <v>47</v>
      </c>
      <c r="AA168" s="6" t="s">
        <v>970</v>
      </c>
      <c r="AC168" s="6">
        <v>570</v>
      </c>
      <c r="AD168" s="6">
        <v>709</v>
      </c>
      <c r="AF168" s="6" t="s">
        <v>43</v>
      </c>
      <c r="AG168" s="6" t="s">
        <v>43</v>
      </c>
      <c r="AH168" s="7"/>
      <c r="AI168" s="6" t="str">
        <f>HYPERLINK("https://doi.org/10.1515/9783110095845.1")</f>
        <v>https://doi.org/10.1515/9783110095845.1</v>
      </c>
      <c r="AK168" s="6" t="s">
        <v>52</v>
      </c>
    </row>
    <row r="169" spans="1:37" s="6" customFormat="1" x14ac:dyDescent="0.3">
      <c r="A169" s="6">
        <v>575073</v>
      </c>
      <c r="B169" s="7">
        <v>9781788928298</v>
      </c>
      <c r="C169" s="7"/>
      <c r="D169" s="7"/>
      <c r="F169" s="6" t="s">
        <v>971</v>
      </c>
      <c r="G169" s="6" t="s">
        <v>972</v>
      </c>
      <c r="H169" s="6" t="s">
        <v>973</v>
      </c>
      <c r="J169" s="6">
        <v>2</v>
      </c>
      <c r="K169" s="6" t="s">
        <v>167</v>
      </c>
      <c r="M169" s="6" t="s">
        <v>56</v>
      </c>
      <c r="N169" s="9">
        <v>43984</v>
      </c>
      <c r="O169" s="6">
        <v>2020</v>
      </c>
      <c r="P169" s="6">
        <v>208</v>
      </c>
      <c r="R169" s="6">
        <v>10</v>
      </c>
      <c r="T169" s="6" t="s">
        <v>44</v>
      </c>
      <c r="U169" s="6" t="s">
        <v>64</v>
      </c>
      <c r="V169" s="6" t="s">
        <v>153</v>
      </c>
      <c r="W169" s="6" t="s">
        <v>648</v>
      </c>
      <c r="Y169" s="6" t="s">
        <v>974</v>
      </c>
      <c r="AB169" s="6" t="s">
        <v>975</v>
      </c>
      <c r="AC169" s="6">
        <v>269.89999999999998</v>
      </c>
      <c r="AF169" s="6" t="s">
        <v>43</v>
      </c>
      <c r="AG169" s="7"/>
      <c r="AH169" s="7"/>
      <c r="AI169" s="6" t="str">
        <f>HYPERLINK("https://doi.org/10.21832/9781788928298")</f>
        <v>https://doi.org/10.21832/9781788928298</v>
      </c>
      <c r="AK169" s="6" t="s">
        <v>52</v>
      </c>
    </row>
    <row r="170" spans="1:37" s="6" customFormat="1" x14ac:dyDescent="0.3">
      <c r="A170" s="6">
        <v>19539</v>
      </c>
      <c r="B170" s="7">
        <v>9783110219166</v>
      </c>
      <c r="C170" s="7">
        <v>9783110196092</v>
      </c>
      <c r="D170" s="7"/>
      <c r="F170" s="6" t="s">
        <v>976</v>
      </c>
      <c r="G170" s="6" t="s">
        <v>977</v>
      </c>
      <c r="I170" s="6" t="s">
        <v>978</v>
      </c>
      <c r="J170" s="6">
        <v>1</v>
      </c>
      <c r="K170" s="6" t="s">
        <v>100</v>
      </c>
      <c r="L170" s="8" t="s">
        <v>979</v>
      </c>
      <c r="M170" s="6" t="s">
        <v>42</v>
      </c>
      <c r="N170" s="9">
        <v>40632</v>
      </c>
      <c r="O170" s="6">
        <v>2011</v>
      </c>
      <c r="P170" s="6">
        <v>1114</v>
      </c>
      <c r="Q170" s="6">
        <v>80</v>
      </c>
      <c r="R170" s="6">
        <v>10</v>
      </c>
      <c r="S170" s="6">
        <v>2417</v>
      </c>
      <c r="T170" s="6" t="s">
        <v>44</v>
      </c>
      <c r="U170" s="6" t="s">
        <v>64</v>
      </c>
      <c r="V170" s="6" t="s">
        <v>102</v>
      </c>
      <c r="W170" s="6" t="s">
        <v>47</v>
      </c>
      <c r="Y170" s="6" t="s">
        <v>980</v>
      </c>
      <c r="AB170" s="6" t="s">
        <v>981</v>
      </c>
      <c r="AC170" s="6">
        <v>490</v>
      </c>
      <c r="AD170" s="6">
        <v>610</v>
      </c>
      <c r="AF170" s="6" t="s">
        <v>43</v>
      </c>
      <c r="AG170" s="6" t="s">
        <v>43</v>
      </c>
      <c r="AH170" s="7"/>
      <c r="AI170" s="6" t="str">
        <f>HYPERLINK("https://doi.org/10.1515/9783110219166")</f>
        <v>https://doi.org/10.1515/9783110219166</v>
      </c>
      <c r="AK170" s="6" t="s">
        <v>52</v>
      </c>
    </row>
    <row r="171" spans="1:37" s="6" customFormat="1" x14ac:dyDescent="0.3">
      <c r="A171" s="6">
        <v>528186</v>
      </c>
      <c r="B171" s="7">
        <v>9781400883196</v>
      </c>
      <c r="C171" s="7"/>
      <c r="D171" s="7"/>
      <c r="F171" s="6" t="s">
        <v>982</v>
      </c>
      <c r="G171" s="6" t="s">
        <v>983</v>
      </c>
      <c r="I171" s="6" t="s">
        <v>984</v>
      </c>
      <c r="J171" s="6">
        <v>1</v>
      </c>
      <c r="K171" s="6" t="s">
        <v>985</v>
      </c>
      <c r="L171" s="8" t="s">
        <v>986</v>
      </c>
      <c r="M171" s="6" t="s">
        <v>120</v>
      </c>
      <c r="N171" s="9">
        <v>42577</v>
      </c>
      <c r="O171" s="6">
        <v>2016</v>
      </c>
      <c r="P171" s="6">
        <v>440</v>
      </c>
      <c r="R171" s="6">
        <v>10</v>
      </c>
      <c r="T171" s="6" t="s">
        <v>44</v>
      </c>
      <c r="U171" s="6" t="s">
        <v>232</v>
      </c>
      <c r="V171" s="6" t="s">
        <v>233</v>
      </c>
      <c r="W171" s="6" t="s">
        <v>987</v>
      </c>
      <c r="Y171" s="6" t="s">
        <v>988</v>
      </c>
      <c r="AA171" s="6" t="s">
        <v>989</v>
      </c>
      <c r="AB171" s="6" t="s">
        <v>990</v>
      </c>
      <c r="AC171" s="6">
        <v>245</v>
      </c>
      <c r="AF171" s="6" t="s">
        <v>43</v>
      </c>
      <c r="AG171" s="7"/>
      <c r="AH171" s="7"/>
      <c r="AI171" s="6" t="str">
        <f>HYPERLINK("https://doi.org/10.1515/9781400883196")</f>
        <v>https://doi.org/10.1515/9781400883196</v>
      </c>
      <c r="AK171" s="6" t="s">
        <v>52</v>
      </c>
    </row>
    <row r="172" spans="1:37" s="6" customFormat="1" x14ac:dyDescent="0.3">
      <c r="A172" s="6">
        <v>535312</v>
      </c>
      <c r="B172" s="7">
        <v>9781501507984</v>
      </c>
      <c r="C172" s="7">
        <v>9781501516504</v>
      </c>
      <c r="D172" s="7">
        <v>9781501525384</v>
      </c>
      <c r="F172" s="6" t="s">
        <v>991</v>
      </c>
      <c r="G172" s="6" t="s">
        <v>992</v>
      </c>
      <c r="I172" s="6" t="s">
        <v>993</v>
      </c>
      <c r="J172" s="6">
        <v>1</v>
      </c>
      <c r="K172" s="6" t="s">
        <v>994</v>
      </c>
      <c r="L172" s="8" t="s">
        <v>995</v>
      </c>
      <c r="M172" s="6" t="s">
        <v>42</v>
      </c>
      <c r="N172" s="9">
        <v>43746</v>
      </c>
      <c r="O172" s="6">
        <v>2019</v>
      </c>
      <c r="P172" s="6">
        <v>422</v>
      </c>
      <c r="Q172" s="6">
        <v>10</v>
      </c>
      <c r="S172" s="6">
        <v>2320</v>
      </c>
      <c r="T172" s="6" t="s">
        <v>44</v>
      </c>
      <c r="U172" s="6" t="s">
        <v>64</v>
      </c>
      <c r="V172" s="6" t="s">
        <v>996</v>
      </c>
      <c r="W172" s="6" t="s">
        <v>47</v>
      </c>
      <c r="Y172" s="6" t="s">
        <v>997</v>
      </c>
      <c r="AB172" s="6" t="s">
        <v>998</v>
      </c>
      <c r="AC172" s="6">
        <v>129</v>
      </c>
      <c r="AD172" s="6">
        <v>119.95</v>
      </c>
      <c r="AE172" s="6">
        <v>29.95</v>
      </c>
      <c r="AF172" s="6" t="s">
        <v>43</v>
      </c>
      <c r="AG172" s="6" t="s">
        <v>43</v>
      </c>
      <c r="AH172" s="6" t="s">
        <v>43</v>
      </c>
      <c r="AI172" s="6" t="str">
        <f>HYPERLINK("https://doi.org/10.1515/9781501507984")</f>
        <v>https://doi.org/10.1515/9781501507984</v>
      </c>
      <c r="AK172" s="6" t="s">
        <v>52</v>
      </c>
    </row>
    <row r="173" spans="1:37" s="6" customFormat="1" x14ac:dyDescent="0.3">
      <c r="A173" s="6">
        <v>123494</v>
      </c>
      <c r="B173" s="7">
        <v>9783110279771</v>
      </c>
      <c r="C173" s="7">
        <v>9783110279696</v>
      </c>
      <c r="D173" s="7"/>
      <c r="F173" s="6" t="s">
        <v>999</v>
      </c>
      <c r="G173" s="6" t="s">
        <v>339</v>
      </c>
      <c r="I173" s="6" t="s">
        <v>1000</v>
      </c>
      <c r="J173" s="6">
        <v>1</v>
      </c>
      <c r="K173" s="6" t="s">
        <v>341</v>
      </c>
      <c r="L173" s="8" t="s">
        <v>578</v>
      </c>
      <c r="M173" s="6" t="s">
        <v>42</v>
      </c>
      <c r="N173" s="9">
        <v>41870</v>
      </c>
      <c r="O173" s="6">
        <v>2014</v>
      </c>
      <c r="P173" s="6">
        <v>507</v>
      </c>
      <c r="R173" s="6">
        <v>10</v>
      </c>
      <c r="S173" s="6">
        <v>2417</v>
      </c>
      <c r="T173" s="6" t="s">
        <v>44</v>
      </c>
      <c r="U173" s="6" t="s">
        <v>64</v>
      </c>
      <c r="V173" s="6" t="s">
        <v>102</v>
      </c>
      <c r="W173" s="6" t="s">
        <v>182</v>
      </c>
      <c r="Y173" s="6" t="s">
        <v>1001</v>
      </c>
      <c r="AB173" s="6" t="s">
        <v>1002</v>
      </c>
      <c r="AC173" s="6">
        <v>260</v>
      </c>
      <c r="AD173" s="6">
        <v>320</v>
      </c>
      <c r="AF173" s="6" t="s">
        <v>43</v>
      </c>
      <c r="AG173" s="6" t="s">
        <v>43</v>
      </c>
      <c r="AH173" s="7"/>
      <c r="AI173" s="6" t="str">
        <f>HYPERLINK("https://doi.org/10.1515/9783110279771")</f>
        <v>https://doi.org/10.1515/9783110279771</v>
      </c>
      <c r="AK173" s="6" t="s">
        <v>52</v>
      </c>
    </row>
    <row r="174" spans="1:37" s="6" customFormat="1" x14ac:dyDescent="0.3">
      <c r="A174" s="6">
        <v>535499</v>
      </c>
      <c r="B174" s="7">
        <v>9781501508103</v>
      </c>
      <c r="C174" s="7">
        <v>9781501516566</v>
      </c>
      <c r="D174" s="7">
        <v>9781501525407</v>
      </c>
      <c r="F174" s="6" t="s">
        <v>1003</v>
      </c>
      <c r="G174" s="6" t="s">
        <v>1004</v>
      </c>
      <c r="I174" s="6" t="s">
        <v>1005</v>
      </c>
      <c r="J174" s="6">
        <v>1</v>
      </c>
      <c r="K174" s="6" t="s">
        <v>667</v>
      </c>
      <c r="L174" s="8" t="s">
        <v>660</v>
      </c>
      <c r="M174" s="6" t="s">
        <v>42</v>
      </c>
      <c r="N174" s="9">
        <v>43746</v>
      </c>
      <c r="O174" s="6">
        <v>2019</v>
      </c>
      <c r="P174" s="6">
        <v>380</v>
      </c>
      <c r="Q174" s="6">
        <v>17</v>
      </c>
      <c r="S174" s="6">
        <v>2320</v>
      </c>
      <c r="T174" s="6" t="s">
        <v>44</v>
      </c>
      <c r="U174" s="6" t="s">
        <v>64</v>
      </c>
      <c r="V174" s="6" t="s">
        <v>153</v>
      </c>
      <c r="W174" s="6" t="s">
        <v>47</v>
      </c>
      <c r="Y174" s="6" t="s">
        <v>1006</v>
      </c>
      <c r="AB174" s="6" t="s">
        <v>1007</v>
      </c>
      <c r="AC174" s="6">
        <v>129</v>
      </c>
      <c r="AD174" s="6">
        <v>119.95</v>
      </c>
      <c r="AE174" s="6">
        <v>29.95</v>
      </c>
      <c r="AF174" s="6" t="s">
        <v>43</v>
      </c>
      <c r="AG174" s="6" t="s">
        <v>43</v>
      </c>
      <c r="AH174" s="6" t="s">
        <v>43</v>
      </c>
      <c r="AI174" s="6" t="str">
        <f>HYPERLINK("https://doi.org/10.1515/9781501508103")</f>
        <v>https://doi.org/10.1515/9781501508103</v>
      </c>
      <c r="AK174" s="6" t="s">
        <v>52</v>
      </c>
    </row>
    <row r="175" spans="1:37" s="6" customFormat="1" x14ac:dyDescent="0.3">
      <c r="A175" s="6">
        <v>535680</v>
      </c>
      <c r="B175" s="7">
        <v>9781783097630</v>
      </c>
      <c r="C175" s="7"/>
      <c r="D175" s="7"/>
      <c r="F175" s="6" t="s">
        <v>1008</v>
      </c>
      <c r="G175" s="6" t="s">
        <v>1009</v>
      </c>
      <c r="H175" s="6" t="s">
        <v>1010</v>
      </c>
      <c r="J175" s="6">
        <v>1</v>
      </c>
      <c r="K175" s="6" t="s">
        <v>137</v>
      </c>
      <c r="M175" s="6" t="s">
        <v>56</v>
      </c>
      <c r="N175" s="9">
        <v>42846</v>
      </c>
      <c r="O175" s="6">
        <v>2017</v>
      </c>
      <c r="R175" s="6">
        <v>10</v>
      </c>
      <c r="T175" s="6" t="s">
        <v>44</v>
      </c>
      <c r="U175" s="6" t="s">
        <v>64</v>
      </c>
      <c r="V175" s="6" t="s">
        <v>138</v>
      </c>
      <c r="W175" s="6" t="s">
        <v>146</v>
      </c>
      <c r="Y175" s="6" t="s">
        <v>1011</v>
      </c>
      <c r="Z175" s="6" t="s">
        <v>1012</v>
      </c>
      <c r="AA175" s="6" t="s">
        <v>1013</v>
      </c>
      <c r="AB175" s="6" t="s">
        <v>1014</v>
      </c>
      <c r="AC175" s="6">
        <v>289.89999999999998</v>
      </c>
      <c r="AF175" s="6" t="s">
        <v>43</v>
      </c>
      <c r="AG175" s="7"/>
      <c r="AH175" s="7"/>
      <c r="AI175" s="6" t="str">
        <f>HYPERLINK("https://doi.org/10.21832/9781783097630")</f>
        <v>https://doi.org/10.21832/9781783097630</v>
      </c>
      <c r="AK175" s="6" t="s">
        <v>52</v>
      </c>
    </row>
    <row r="176" spans="1:37" s="6" customFormat="1" x14ac:dyDescent="0.3">
      <c r="A176" s="6">
        <v>509079</v>
      </c>
      <c r="B176" s="7">
        <v>9781501502149</v>
      </c>
      <c r="C176" s="7">
        <v>9781501510625</v>
      </c>
      <c r="D176" s="7">
        <v>9781501515880</v>
      </c>
      <c r="F176" s="6" t="s">
        <v>1015</v>
      </c>
      <c r="G176" s="6" t="s">
        <v>1016</v>
      </c>
      <c r="H176" s="6" t="s">
        <v>1017</v>
      </c>
      <c r="J176" s="6">
        <v>1</v>
      </c>
      <c r="K176" s="6" t="s">
        <v>1018</v>
      </c>
      <c r="L176" s="8" t="s">
        <v>544</v>
      </c>
      <c r="M176" s="6" t="s">
        <v>42</v>
      </c>
      <c r="N176" s="9">
        <v>42186</v>
      </c>
      <c r="O176" s="6">
        <v>2015</v>
      </c>
      <c r="P176" s="6">
        <v>284</v>
      </c>
      <c r="S176" s="6">
        <v>2320</v>
      </c>
      <c r="T176" s="6" t="s">
        <v>44</v>
      </c>
      <c r="U176" s="6" t="s">
        <v>45</v>
      </c>
      <c r="V176" s="6" t="s">
        <v>46</v>
      </c>
      <c r="W176" s="6" t="s">
        <v>47</v>
      </c>
      <c r="Y176" s="6" t="s">
        <v>1019</v>
      </c>
      <c r="AA176" s="6" t="s">
        <v>1020</v>
      </c>
      <c r="AB176" s="6" t="s">
        <v>1021</v>
      </c>
      <c r="AC176" s="6">
        <v>129</v>
      </c>
      <c r="AD176" s="6">
        <v>119.95</v>
      </c>
      <c r="AE176" s="6">
        <v>16.95</v>
      </c>
      <c r="AF176" s="6" t="s">
        <v>43</v>
      </c>
      <c r="AG176" s="6" t="s">
        <v>43</v>
      </c>
      <c r="AH176" s="6" t="s">
        <v>43</v>
      </c>
      <c r="AI176" s="6" t="str">
        <f>HYPERLINK("https://doi.org/10.1515/9781501502149")</f>
        <v>https://doi.org/10.1515/9781501502149</v>
      </c>
      <c r="AK176" s="6" t="s">
        <v>52</v>
      </c>
    </row>
    <row r="177" spans="1:37" s="6" customFormat="1" x14ac:dyDescent="0.3">
      <c r="A177" s="6">
        <v>620957</v>
      </c>
      <c r="B177" s="7">
        <v>9781800410855</v>
      </c>
      <c r="C177" s="7"/>
      <c r="D177" s="7"/>
      <c r="F177" s="6" t="s">
        <v>1022</v>
      </c>
      <c r="G177" s="6" t="s">
        <v>1023</v>
      </c>
      <c r="I177" s="6" t="s">
        <v>1024</v>
      </c>
      <c r="J177" s="6">
        <v>1</v>
      </c>
      <c r="K177" s="6" t="s">
        <v>1025</v>
      </c>
      <c r="L177" s="8" t="s">
        <v>188</v>
      </c>
      <c r="M177" s="6" t="s">
        <v>56</v>
      </c>
      <c r="N177" s="9">
        <v>44622</v>
      </c>
      <c r="O177" s="6">
        <v>2022</v>
      </c>
      <c r="P177" s="6">
        <v>272</v>
      </c>
      <c r="R177" s="6">
        <v>10</v>
      </c>
      <c r="T177" s="6" t="s">
        <v>44</v>
      </c>
      <c r="U177" s="6" t="s">
        <v>64</v>
      </c>
      <c r="V177" s="6" t="s">
        <v>65</v>
      </c>
      <c r="W177" s="6" t="s">
        <v>1026</v>
      </c>
      <c r="Y177" s="6" t="s">
        <v>1027</v>
      </c>
      <c r="AC177" s="6">
        <v>269.89999999999998</v>
      </c>
      <c r="AF177" s="6" t="s">
        <v>43</v>
      </c>
      <c r="AG177" s="7"/>
      <c r="AH177" s="7"/>
      <c r="AI177" s="6" t="str">
        <f>HYPERLINK("https://doi.org/10.21832/9781800410855")</f>
        <v>https://doi.org/10.21832/9781800410855</v>
      </c>
      <c r="AK177" s="6" t="s">
        <v>52</v>
      </c>
    </row>
    <row r="178" spans="1:37" s="6" customFormat="1" x14ac:dyDescent="0.3">
      <c r="A178" s="6">
        <v>572053</v>
      </c>
      <c r="B178" s="7">
        <v>9781788925006</v>
      </c>
      <c r="C178" s="7"/>
      <c r="D178" s="7"/>
      <c r="F178" s="6" t="s">
        <v>1028</v>
      </c>
      <c r="G178" s="6" t="s">
        <v>1029</v>
      </c>
      <c r="H178" s="6" t="s">
        <v>1030</v>
      </c>
      <c r="J178" s="6">
        <v>1</v>
      </c>
      <c r="K178" s="6" t="s">
        <v>56</v>
      </c>
      <c r="M178" s="6" t="s">
        <v>56</v>
      </c>
      <c r="N178" s="9">
        <v>43749</v>
      </c>
      <c r="O178" s="6">
        <v>2019</v>
      </c>
      <c r="R178" s="6">
        <v>10</v>
      </c>
      <c r="T178" s="6" t="s">
        <v>44</v>
      </c>
      <c r="U178" s="6" t="s">
        <v>64</v>
      </c>
      <c r="V178" s="6" t="s">
        <v>153</v>
      </c>
      <c r="W178" s="6" t="s">
        <v>1031</v>
      </c>
      <c r="Y178" s="6" t="s">
        <v>1032</v>
      </c>
      <c r="Z178" s="6" t="s">
        <v>1033</v>
      </c>
      <c r="AA178" s="6" t="s">
        <v>1034</v>
      </c>
      <c r="AB178" s="6" t="s">
        <v>1035</v>
      </c>
      <c r="AC178" s="6">
        <v>0</v>
      </c>
      <c r="AF178" s="6" t="s">
        <v>43</v>
      </c>
      <c r="AG178" s="7"/>
      <c r="AH178" s="7"/>
      <c r="AI178" s="6" t="str">
        <f>HYPERLINK("https://doi.org/10.21832/9781788925006")</f>
        <v>https://doi.org/10.21832/9781788925006</v>
      </c>
      <c r="AK178" s="6" t="s">
        <v>52</v>
      </c>
    </row>
    <row r="179" spans="1:37" s="6" customFormat="1" x14ac:dyDescent="0.3">
      <c r="A179" s="6">
        <v>571675</v>
      </c>
      <c r="B179" s="7">
        <v>9781788924153</v>
      </c>
      <c r="C179" s="7"/>
      <c r="D179" s="7"/>
      <c r="F179" s="6" t="s">
        <v>1036</v>
      </c>
      <c r="I179" s="6" t="s">
        <v>1037</v>
      </c>
      <c r="J179" s="6">
        <v>1</v>
      </c>
      <c r="K179" s="6" t="s">
        <v>137</v>
      </c>
      <c r="M179" s="6" t="s">
        <v>56</v>
      </c>
      <c r="N179" s="9">
        <v>43684</v>
      </c>
      <c r="O179" s="6">
        <v>2019</v>
      </c>
      <c r="R179" s="6">
        <v>10</v>
      </c>
      <c r="T179" s="6" t="s">
        <v>44</v>
      </c>
      <c r="U179" s="6" t="s">
        <v>64</v>
      </c>
      <c r="V179" s="6" t="s">
        <v>138</v>
      </c>
      <c r="W179" s="6" t="s">
        <v>1038</v>
      </c>
      <c r="Y179" s="6" t="s">
        <v>1039</v>
      </c>
      <c r="Z179" s="6" t="s">
        <v>1040</v>
      </c>
      <c r="AA179" s="6" t="s">
        <v>1041</v>
      </c>
      <c r="AB179" s="6" t="s">
        <v>1042</v>
      </c>
      <c r="AC179" s="6">
        <v>289.89999999999998</v>
      </c>
      <c r="AF179" s="6" t="s">
        <v>43</v>
      </c>
      <c r="AG179" s="7"/>
      <c r="AH179" s="7"/>
      <c r="AI179" s="6" t="str">
        <f>HYPERLINK("https://doi.org/10.21832/9781788924153")</f>
        <v>https://doi.org/10.21832/9781788924153</v>
      </c>
      <c r="AK179" s="6" t="s">
        <v>52</v>
      </c>
    </row>
    <row r="180" spans="1:37" s="6" customFormat="1" x14ac:dyDescent="0.3">
      <c r="A180" s="6">
        <v>13021</v>
      </c>
      <c r="B180" s="7">
        <v>9783110884166</v>
      </c>
      <c r="C180" s="7"/>
      <c r="D180" s="7">
        <v>9783110141313</v>
      </c>
      <c r="F180" s="6" t="s">
        <v>1043</v>
      </c>
      <c r="G180" s="6" t="s">
        <v>1044</v>
      </c>
      <c r="H180" s="6" t="s">
        <v>959</v>
      </c>
      <c r="J180" s="6">
        <v>7</v>
      </c>
      <c r="K180" s="6" t="s">
        <v>1045</v>
      </c>
      <c r="L180" s="8" t="s">
        <v>334</v>
      </c>
      <c r="M180" s="6" t="s">
        <v>42</v>
      </c>
      <c r="N180" s="9">
        <v>40526</v>
      </c>
      <c r="O180" s="6">
        <v>1993</v>
      </c>
      <c r="P180" s="6">
        <v>371</v>
      </c>
      <c r="R180" s="6">
        <v>10</v>
      </c>
      <c r="S180" s="6">
        <v>2320</v>
      </c>
      <c r="T180" s="6" t="s">
        <v>44</v>
      </c>
      <c r="U180" s="6" t="s">
        <v>64</v>
      </c>
      <c r="V180" s="6" t="s">
        <v>253</v>
      </c>
      <c r="W180" s="6" t="s">
        <v>47</v>
      </c>
      <c r="AC180" s="6">
        <v>159</v>
      </c>
      <c r="AE180" s="6">
        <v>44.95</v>
      </c>
      <c r="AF180" s="6" t="s">
        <v>43</v>
      </c>
      <c r="AG180" s="7"/>
      <c r="AH180" s="6" t="s">
        <v>43</v>
      </c>
      <c r="AI180" s="6" t="str">
        <f>HYPERLINK("https://doi.org/10.1515/9783110884166")</f>
        <v>https://doi.org/10.1515/9783110884166</v>
      </c>
      <c r="AK180" s="6" t="s">
        <v>52</v>
      </c>
    </row>
    <row r="181" spans="1:37" s="6" customFormat="1" x14ac:dyDescent="0.3">
      <c r="A181" s="6">
        <v>3357</v>
      </c>
      <c r="B181" s="7">
        <v>9783110194005</v>
      </c>
      <c r="C181" s="7">
        <v>9783110111033</v>
      </c>
      <c r="D181" s="7"/>
      <c r="J181" s="6">
        <v>1</v>
      </c>
      <c r="K181" s="6" t="s">
        <v>100</v>
      </c>
      <c r="L181" s="8" t="s">
        <v>1046</v>
      </c>
      <c r="M181" s="6" t="s">
        <v>42</v>
      </c>
      <c r="N181" s="9">
        <v>39643</v>
      </c>
      <c r="O181" s="6">
        <v>2000</v>
      </c>
      <c r="P181" s="6">
        <v>1094</v>
      </c>
      <c r="R181" s="6">
        <v>10</v>
      </c>
      <c r="T181" s="6" t="s">
        <v>44</v>
      </c>
      <c r="U181" s="6" t="s">
        <v>64</v>
      </c>
      <c r="V181" s="6" t="s">
        <v>342</v>
      </c>
      <c r="W181" s="6" t="s">
        <v>47</v>
      </c>
      <c r="AC181" s="6">
        <v>470</v>
      </c>
      <c r="AD181" s="6">
        <v>579</v>
      </c>
      <c r="AF181" s="6" t="s">
        <v>43</v>
      </c>
      <c r="AG181" s="6" t="s">
        <v>43</v>
      </c>
      <c r="AH181" s="7"/>
      <c r="AI181" s="6" t="str">
        <f>HYPERLINK("https://doi.org/10.1515/9783110194005")</f>
        <v>https://doi.org/10.1515/9783110194005</v>
      </c>
      <c r="AK181" s="6" t="s">
        <v>52</v>
      </c>
    </row>
    <row r="182" spans="1:37" s="6" customFormat="1" x14ac:dyDescent="0.3">
      <c r="A182" s="6">
        <v>535831</v>
      </c>
      <c r="B182" s="7">
        <v>9781783096657</v>
      </c>
      <c r="C182" s="7"/>
      <c r="D182" s="7"/>
      <c r="F182" s="6" t="s">
        <v>1047</v>
      </c>
      <c r="G182" s="6" t="s">
        <v>1048</v>
      </c>
      <c r="I182" s="6" t="s">
        <v>1049</v>
      </c>
      <c r="J182" s="6">
        <v>1</v>
      </c>
      <c r="K182" s="6" t="s">
        <v>321</v>
      </c>
      <c r="M182" s="6" t="s">
        <v>56</v>
      </c>
      <c r="N182" s="9">
        <v>42713</v>
      </c>
      <c r="O182" s="6">
        <v>2016</v>
      </c>
      <c r="R182" s="6">
        <v>10</v>
      </c>
      <c r="T182" s="6" t="s">
        <v>44</v>
      </c>
      <c r="U182" s="6" t="s">
        <v>64</v>
      </c>
      <c r="V182" s="6" t="s">
        <v>65</v>
      </c>
      <c r="W182" s="6" t="s">
        <v>1050</v>
      </c>
      <c r="Y182" s="6" t="s">
        <v>1051</v>
      </c>
      <c r="Z182" s="6" t="s">
        <v>1052</v>
      </c>
      <c r="AA182" s="6" t="s">
        <v>1053</v>
      </c>
      <c r="AB182" s="6" t="s">
        <v>1054</v>
      </c>
      <c r="AC182" s="6">
        <v>269.89999999999998</v>
      </c>
      <c r="AF182" s="6" t="s">
        <v>43</v>
      </c>
      <c r="AG182" s="7"/>
      <c r="AH182" s="7"/>
      <c r="AI182" s="6" t="str">
        <f>HYPERLINK("https://doi.org/10.21832/9781783096657")</f>
        <v>https://doi.org/10.21832/9781783096657</v>
      </c>
      <c r="AK182" s="6" t="s">
        <v>52</v>
      </c>
    </row>
    <row r="183" spans="1:37" s="6" customFormat="1" x14ac:dyDescent="0.3">
      <c r="A183" s="6">
        <v>623325</v>
      </c>
      <c r="B183" s="7">
        <v>9781474465519</v>
      </c>
      <c r="C183" s="7"/>
      <c r="D183" s="7"/>
      <c r="F183" s="6" t="s">
        <v>1055</v>
      </c>
      <c r="G183" s="6" t="s">
        <v>1056</v>
      </c>
      <c r="H183" s="6" t="s">
        <v>1057</v>
      </c>
      <c r="J183" s="6">
        <v>1</v>
      </c>
      <c r="M183" s="6" t="s">
        <v>1058</v>
      </c>
      <c r="N183" s="9">
        <v>44599</v>
      </c>
      <c r="O183" s="6">
        <v>1995</v>
      </c>
      <c r="P183" s="6">
        <v>384</v>
      </c>
      <c r="R183" s="6">
        <v>10</v>
      </c>
      <c r="T183" s="6" t="s">
        <v>44</v>
      </c>
      <c r="U183" s="6" t="s">
        <v>870</v>
      </c>
      <c r="V183" s="6" t="s">
        <v>871</v>
      </c>
      <c r="W183" s="6" t="s">
        <v>1059</v>
      </c>
      <c r="Y183" s="6" t="s">
        <v>1060</v>
      </c>
      <c r="AC183" s="6">
        <v>43.95</v>
      </c>
      <c r="AF183" s="6" t="s">
        <v>43</v>
      </c>
      <c r="AG183" s="7"/>
      <c r="AH183" s="7"/>
      <c r="AI183" s="6" t="str">
        <f>HYPERLINK("https://doi.org/10.1515/9781474465519")</f>
        <v>https://doi.org/10.1515/9781474465519</v>
      </c>
      <c r="AK183" s="6" t="s">
        <v>52</v>
      </c>
    </row>
    <row r="184" spans="1:37" s="6" customFormat="1" x14ac:dyDescent="0.3">
      <c r="A184" s="6">
        <v>302699</v>
      </c>
      <c r="B184" s="7">
        <v>9781614513711</v>
      </c>
      <c r="C184" s="7">
        <v>9781614514763</v>
      </c>
      <c r="D184" s="7">
        <v>9781501512674</v>
      </c>
      <c r="F184" s="6" t="s">
        <v>1061</v>
      </c>
      <c r="G184" s="6" t="s">
        <v>339</v>
      </c>
      <c r="I184" s="6" t="s">
        <v>1062</v>
      </c>
      <c r="J184" s="6">
        <v>1</v>
      </c>
      <c r="K184" s="6" t="s">
        <v>994</v>
      </c>
      <c r="L184" s="8" t="s">
        <v>261</v>
      </c>
      <c r="M184" s="6" t="s">
        <v>42</v>
      </c>
      <c r="N184" s="9">
        <v>41451</v>
      </c>
      <c r="O184" s="6">
        <v>2013</v>
      </c>
      <c r="P184" s="6">
        <v>441</v>
      </c>
      <c r="R184" s="6">
        <v>10</v>
      </c>
      <c r="S184" s="6">
        <v>2320</v>
      </c>
      <c r="T184" s="6" t="s">
        <v>44</v>
      </c>
      <c r="U184" s="6" t="s">
        <v>64</v>
      </c>
      <c r="V184" s="6" t="s">
        <v>127</v>
      </c>
      <c r="W184" s="6" t="s">
        <v>47</v>
      </c>
      <c r="Y184" s="6" t="s">
        <v>1063</v>
      </c>
      <c r="AA184" s="6" t="s">
        <v>1064</v>
      </c>
      <c r="AB184" s="6" t="s">
        <v>1065</v>
      </c>
      <c r="AC184" s="6">
        <v>129</v>
      </c>
      <c r="AD184" s="6">
        <v>159.94999999999999</v>
      </c>
      <c r="AE184" s="6">
        <v>24.95</v>
      </c>
      <c r="AF184" s="6" t="s">
        <v>43</v>
      </c>
      <c r="AG184" s="6" t="s">
        <v>43</v>
      </c>
      <c r="AH184" s="6" t="s">
        <v>43</v>
      </c>
      <c r="AI184" s="6" t="str">
        <f>HYPERLINK("https://doi.org/10.1515/9781614513711")</f>
        <v>https://doi.org/10.1515/9781614513711</v>
      </c>
      <c r="AK184" s="6" t="s">
        <v>52</v>
      </c>
    </row>
    <row r="185" spans="1:37" s="6" customFormat="1" x14ac:dyDescent="0.3">
      <c r="A185" s="6">
        <v>550667</v>
      </c>
      <c r="B185" s="7">
        <v>9781847692818</v>
      </c>
      <c r="C185" s="7"/>
      <c r="D185" s="7"/>
      <c r="F185" s="6" t="s">
        <v>1066</v>
      </c>
      <c r="H185" s="6" t="s">
        <v>1067</v>
      </c>
      <c r="J185" s="6">
        <v>1</v>
      </c>
      <c r="K185" s="6" t="s">
        <v>137</v>
      </c>
      <c r="M185" s="6" t="s">
        <v>56</v>
      </c>
      <c r="N185" s="9">
        <v>40352</v>
      </c>
      <c r="O185" s="6">
        <v>2010</v>
      </c>
      <c r="P185" s="6">
        <v>256</v>
      </c>
      <c r="R185" s="6">
        <v>10</v>
      </c>
      <c r="T185" s="6" t="s">
        <v>44</v>
      </c>
      <c r="U185" s="6" t="s">
        <v>57</v>
      </c>
      <c r="V185" s="6" t="s">
        <v>58</v>
      </c>
      <c r="W185" s="6" t="s">
        <v>1068</v>
      </c>
      <c r="Y185" s="6" t="s">
        <v>1069</v>
      </c>
      <c r="Z185" s="6" t="s">
        <v>1070</v>
      </c>
      <c r="AA185" s="6" t="s">
        <v>1071</v>
      </c>
      <c r="AB185" s="6" t="s">
        <v>1072</v>
      </c>
      <c r="AC185" s="6">
        <v>269.89999999999998</v>
      </c>
      <c r="AF185" s="6" t="s">
        <v>43</v>
      </c>
      <c r="AG185" s="7"/>
      <c r="AH185" s="7"/>
      <c r="AI185" s="6" t="str">
        <f>HYPERLINK("https://doi.org/10.21832/9781847692818")</f>
        <v>https://doi.org/10.21832/9781847692818</v>
      </c>
      <c r="AK185" s="6" t="s">
        <v>52</v>
      </c>
    </row>
    <row r="186" spans="1:37" s="6" customFormat="1" x14ac:dyDescent="0.3">
      <c r="A186" s="6">
        <v>600418</v>
      </c>
      <c r="B186" s="7">
        <v>9781788927338</v>
      </c>
      <c r="C186" s="7"/>
      <c r="D186" s="7"/>
      <c r="F186" s="6" t="s">
        <v>1073</v>
      </c>
      <c r="I186" s="6" t="s">
        <v>1074</v>
      </c>
      <c r="J186" s="6">
        <v>1</v>
      </c>
      <c r="K186" s="6" t="s">
        <v>321</v>
      </c>
      <c r="L186" s="8" t="s">
        <v>1075</v>
      </c>
      <c r="M186" s="6" t="s">
        <v>56</v>
      </c>
      <c r="N186" s="9">
        <v>44277</v>
      </c>
      <c r="O186" s="6">
        <v>2021</v>
      </c>
      <c r="P186" s="6">
        <v>240</v>
      </c>
      <c r="R186" s="6">
        <v>10</v>
      </c>
      <c r="T186" s="6" t="s">
        <v>44</v>
      </c>
      <c r="U186" s="6" t="s">
        <v>57</v>
      </c>
      <c r="V186" s="6" t="s">
        <v>58</v>
      </c>
      <c r="W186" s="6" t="s">
        <v>1076</v>
      </c>
      <c r="Y186" s="6" t="s">
        <v>1077</v>
      </c>
      <c r="AC186" s="6">
        <v>269.89999999999998</v>
      </c>
      <c r="AF186" s="6" t="s">
        <v>43</v>
      </c>
      <c r="AG186" s="7"/>
      <c r="AH186" s="7"/>
      <c r="AI186" s="6" t="str">
        <f>HYPERLINK("https://doi.org/10.21832/9781788927338")</f>
        <v>https://doi.org/10.21832/9781788927338</v>
      </c>
      <c r="AK186" s="6" t="s">
        <v>52</v>
      </c>
    </row>
    <row r="187" spans="1:37" s="6" customFormat="1" x14ac:dyDescent="0.3">
      <c r="A187" s="6">
        <v>301309</v>
      </c>
      <c r="B187" s="7">
        <v>9783110312027</v>
      </c>
      <c r="C187" s="7">
        <v>9783110311969</v>
      </c>
      <c r="D187" s="7"/>
      <c r="F187" s="6" t="s">
        <v>1078</v>
      </c>
      <c r="G187" s="6" t="s">
        <v>1079</v>
      </c>
      <c r="I187" s="6" t="s">
        <v>1080</v>
      </c>
      <c r="J187" s="6">
        <v>1</v>
      </c>
      <c r="K187" s="6" t="s">
        <v>1081</v>
      </c>
      <c r="L187" s="8" t="s">
        <v>312</v>
      </c>
      <c r="M187" s="6" t="s">
        <v>313</v>
      </c>
      <c r="N187" s="9">
        <v>41605</v>
      </c>
      <c r="O187" s="6">
        <v>2014</v>
      </c>
      <c r="P187" s="6">
        <v>697</v>
      </c>
      <c r="Q187" s="6">
        <v>213</v>
      </c>
      <c r="R187" s="6">
        <v>10</v>
      </c>
      <c r="S187" s="6">
        <v>1524</v>
      </c>
      <c r="T187" s="6" t="s">
        <v>44</v>
      </c>
      <c r="U187" s="6" t="s">
        <v>64</v>
      </c>
      <c r="V187" s="6" t="s">
        <v>220</v>
      </c>
      <c r="W187" s="6" t="s">
        <v>47</v>
      </c>
      <c r="Y187" s="6" t="s">
        <v>1082</v>
      </c>
      <c r="AB187" s="6" t="s">
        <v>1083</v>
      </c>
      <c r="AC187" s="6">
        <v>129</v>
      </c>
      <c r="AD187" s="6">
        <v>159.94999999999999</v>
      </c>
      <c r="AF187" s="6" t="s">
        <v>43</v>
      </c>
      <c r="AG187" s="6" t="s">
        <v>43</v>
      </c>
      <c r="AH187" s="7"/>
      <c r="AI187" s="6" t="str">
        <f>HYPERLINK("https://doi.org/10.1515/9783110312027")</f>
        <v>https://doi.org/10.1515/9783110312027</v>
      </c>
      <c r="AK187" s="6" t="s">
        <v>52</v>
      </c>
    </row>
    <row r="188" spans="1:37" s="6" customFormat="1" x14ac:dyDescent="0.3">
      <c r="A188" s="6">
        <v>542083</v>
      </c>
      <c r="B188" s="7">
        <v>9783110626476</v>
      </c>
      <c r="C188" s="7"/>
      <c r="D188" s="7">
        <v>9783110622973</v>
      </c>
      <c r="E188" s="6" t="s">
        <v>37</v>
      </c>
      <c r="F188" s="6" t="s">
        <v>1084</v>
      </c>
      <c r="I188" s="6" t="s">
        <v>223</v>
      </c>
      <c r="J188" s="6">
        <v>1</v>
      </c>
      <c r="K188" s="6" t="s">
        <v>469</v>
      </c>
      <c r="M188" s="6" t="s">
        <v>42</v>
      </c>
      <c r="N188" s="9">
        <v>43654</v>
      </c>
      <c r="O188" s="6">
        <v>2019</v>
      </c>
      <c r="P188" s="6">
        <v>315</v>
      </c>
      <c r="T188" s="6" t="s">
        <v>44</v>
      </c>
      <c r="U188" s="6" t="s">
        <v>64</v>
      </c>
      <c r="V188" s="6" t="s">
        <v>369</v>
      </c>
      <c r="W188" s="6" t="s">
        <v>47</v>
      </c>
      <c r="X188" s="6" t="s">
        <v>48</v>
      </c>
      <c r="Y188" s="6" t="s">
        <v>1085</v>
      </c>
      <c r="AB188" s="6" t="s">
        <v>1086</v>
      </c>
      <c r="AC188" s="6">
        <v>149</v>
      </c>
      <c r="AE188" s="6">
        <v>34.950000000000003</v>
      </c>
      <c r="AF188" s="6" t="s">
        <v>43</v>
      </c>
      <c r="AG188" s="7"/>
      <c r="AH188" s="6" t="s">
        <v>43</v>
      </c>
      <c r="AI188" s="6" t="str">
        <f>HYPERLINK("https://doi.org/10.1515/9783110626476")</f>
        <v>https://doi.org/10.1515/9783110626476</v>
      </c>
      <c r="AK188" s="6" t="s">
        <v>52</v>
      </c>
    </row>
    <row r="189" spans="1:37" s="6" customFormat="1" x14ac:dyDescent="0.3">
      <c r="A189" s="6">
        <v>535737</v>
      </c>
      <c r="B189" s="7">
        <v>9781783098323</v>
      </c>
      <c r="C189" s="7"/>
      <c r="D189" s="7"/>
      <c r="F189" s="6" t="s">
        <v>1087</v>
      </c>
      <c r="G189" s="6" t="s">
        <v>1088</v>
      </c>
      <c r="I189" s="6" t="s">
        <v>1089</v>
      </c>
      <c r="J189" s="6">
        <v>1</v>
      </c>
      <c r="K189" s="6" t="s">
        <v>1090</v>
      </c>
      <c r="M189" s="6" t="s">
        <v>56</v>
      </c>
      <c r="N189" s="9">
        <v>42922</v>
      </c>
      <c r="O189" s="6">
        <v>2017</v>
      </c>
      <c r="R189" s="6">
        <v>10</v>
      </c>
      <c r="T189" s="6" t="s">
        <v>44</v>
      </c>
      <c r="U189" s="6" t="s">
        <v>57</v>
      </c>
      <c r="V189" s="6" t="s">
        <v>58</v>
      </c>
      <c r="W189" s="6" t="s">
        <v>1091</v>
      </c>
      <c r="Y189" s="6" t="s">
        <v>1092</v>
      </c>
      <c r="Z189" s="6" t="s">
        <v>1093</v>
      </c>
      <c r="AA189" s="6" t="s">
        <v>1094</v>
      </c>
      <c r="AB189" s="6" t="s">
        <v>1095</v>
      </c>
      <c r="AC189" s="6">
        <v>289.89999999999998</v>
      </c>
      <c r="AF189" s="6" t="s">
        <v>43</v>
      </c>
      <c r="AG189" s="7"/>
      <c r="AH189" s="7"/>
      <c r="AI189" s="6" t="str">
        <f>HYPERLINK("https://doi.org/10.21832/9781783098323")</f>
        <v>https://doi.org/10.21832/9781783098323</v>
      </c>
      <c r="AK189" s="6" t="s">
        <v>52</v>
      </c>
    </row>
    <row r="190" spans="1:37" s="6" customFormat="1" x14ac:dyDescent="0.3">
      <c r="A190" s="6">
        <v>534453</v>
      </c>
      <c r="B190" s="7">
        <v>9781501507687</v>
      </c>
      <c r="C190" s="7">
        <v>9781501516108</v>
      </c>
      <c r="D190" s="7"/>
      <c r="F190" s="6" t="s">
        <v>1096</v>
      </c>
      <c r="G190" s="6" t="s">
        <v>1097</v>
      </c>
      <c r="I190" s="6" t="s">
        <v>1098</v>
      </c>
      <c r="J190" s="6">
        <v>1</v>
      </c>
      <c r="K190" s="6" t="s">
        <v>667</v>
      </c>
      <c r="L190" s="8" t="s">
        <v>176</v>
      </c>
      <c r="M190" s="6" t="s">
        <v>42</v>
      </c>
      <c r="N190" s="9">
        <v>43850</v>
      </c>
      <c r="O190" s="6">
        <v>2020</v>
      </c>
      <c r="P190" s="6">
        <v>306</v>
      </c>
      <c r="Q190" s="6">
        <v>5</v>
      </c>
      <c r="S190" s="6">
        <v>2320</v>
      </c>
      <c r="T190" s="6" t="s">
        <v>44</v>
      </c>
      <c r="U190" s="6" t="s">
        <v>64</v>
      </c>
      <c r="V190" s="6" t="s">
        <v>153</v>
      </c>
      <c r="W190" s="6" t="s">
        <v>182</v>
      </c>
      <c r="Y190" s="6" t="s">
        <v>1099</v>
      </c>
      <c r="AB190" s="6" t="s">
        <v>1100</v>
      </c>
      <c r="AC190" s="6">
        <v>129</v>
      </c>
      <c r="AD190" s="6">
        <v>119.95</v>
      </c>
      <c r="AF190" s="6" t="s">
        <v>43</v>
      </c>
      <c r="AG190" s="6" t="s">
        <v>43</v>
      </c>
      <c r="AH190" s="7"/>
      <c r="AI190" s="6" t="str">
        <f>HYPERLINK("https://doi.org/10.1515/9781501507687")</f>
        <v>https://doi.org/10.1515/9781501507687</v>
      </c>
      <c r="AK190" s="6" t="s">
        <v>52</v>
      </c>
    </row>
    <row r="191" spans="1:37" s="6" customFormat="1" x14ac:dyDescent="0.3">
      <c r="A191" s="6">
        <v>16730</v>
      </c>
      <c r="B191" s="7">
        <v>9783110261332</v>
      </c>
      <c r="C191" s="7">
        <v>9783110180053</v>
      </c>
      <c r="D191" s="7"/>
      <c r="F191" s="6" t="s">
        <v>1101</v>
      </c>
      <c r="I191" s="6" t="s">
        <v>1102</v>
      </c>
      <c r="J191" s="6">
        <v>1</v>
      </c>
      <c r="K191" s="6" t="s">
        <v>100</v>
      </c>
      <c r="L191" s="8" t="s">
        <v>1103</v>
      </c>
      <c r="M191" s="6" t="s">
        <v>42</v>
      </c>
      <c r="N191" s="9">
        <v>41605</v>
      </c>
      <c r="O191" s="6">
        <v>2014</v>
      </c>
      <c r="P191" s="6">
        <v>937</v>
      </c>
      <c r="R191" s="6">
        <v>10</v>
      </c>
      <c r="S191" s="6">
        <v>2417</v>
      </c>
      <c r="T191" s="6" t="s">
        <v>44</v>
      </c>
      <c r="U191" s="6" t="s">
        <v>45</v>
      </c>
      <c r="V191" s="6" t="s">
        <v>1104</v>
      </c>
      <c r="W191" s="6" t="s">
        <v>47</v>
      </c>
      <c r="Y191" s="6" t="s">
        <v>1105</v>
      </c>
      <c r="AB191" s="6" t="s">
        <v>1106</v>
      </c>
      <c r="AC191" s="6">
        <v>400</v>
      </c>
      <c r="AD191" s="6">
        <v>490</v>
      </c>
      <c r="AF191" s="6" t="s">
        <v>43</v>
      </c>
      <c r="AG191" s="6" t="s">
        <v>43</v>
      </c>
      <c r="AH191" s="7"/>
      <c r="AI191" s="6" t="str">
        <f>HYPERLINK("https://doi.org/10.1515/9783110261332")</f>
        <v>https://doi.org/10.1515/9783110261332</v>
      </c>
      <c r="AK191" s="6" t="s">
        <v>52</v>
      </c>
    </row>
    <row r="192" spans="1:37" s="6" customFormat="1" x14ac:dyDescent="0.3">
      <c r="A192" s="6">
        <v>535672</v>
      </c>
      <c r="B192" s="7">
        <v>9781783098118</v>
      </c>
      <c r="C192" s="7"/>
      <c r="D192" s="7"/>
      <c r="F192" s="6" t="s">
        <v>1107</v>
      </c>
      <c r="G192" s="6" t="s">
        <v>1108</v>
      </c>
      <c r="I192" s="6" t="s">
        <v>1109</v>
      </c>
      <c r="J192" s="6">
        <v>1</v>
      </c>
      <c r="K192" s="6" t="s">
        <v>137</v>
      </c>
      <c r="M192" s="6" t="s">
        <v>56</v>
      </c>
      <c r="N192" s="9">
        <v>42902</v>
      </c>
      <c r="O192" s="6">
        <v>2017</v>
      </c>
      <c r="R192" s="6">
        <v>10</v>
      </c>
      <c r="T192" s="6" t="s">
        <v>44</v>
      </c>
      <c r="U192" s="6" t="s">
        <v>57</v>
      </c>
      <c r="V192" s="6" t="s">
        <v>58</v>
      </c>
      <c r="W192" s="6" t="s">
        <v>1110</v>
      </c>
      <c r="Y192" s="6" t="s">
        <v>1111</v>
      </c>
      <c r="Z192" s="6" t="s">
        <v>1112</v>
      </c>
      <c r="AA192" s="6" t="s">
        <v>1113</v>
      </c>
      <c r="AB192" s="6" t="s">
        <v>1114</v>
      </c>
      <c r="AC192" s="6">
        <v>289.89999999999998</v>
      </c>
      <c r="AF192" s="6" t="s">
        <v>43</v>
      </c>
      <c r="AG192" s="7"/>
      <c r="AH192" s="7"/>
      <c r="AI192" s="6" t="str">
        <f>HYPERLINK("https://doi.org/10.21832/9781783098118")</f>
        <v>https://doi.org/10.21832/9781783098118</v>
      </c>
      <c r="AK192" s="6" t="s">
        <v>52</v>
      </c>
    </row>
    <row r="193" spans="1:37" s="6" customFormat="1" x14ac:dyDescent="0.3">
      <c r="A193" s="6">
        <v>592296</v>
      </c>
      <c r="B193" s="7">
        <v>9781788929455</v>
      </c>
      <c r="C193" s="7"/>
      <c r="D193" s="7"/>
      <c r="F193" s="6" t="s">
        <v>1115</v>
      </c>
      <c r="G193" s="6" t="s">
        <v>1116</v>
      </c>
      <c r="I193" s="6" t="s">
        <v>1117</v>
      </c>
      <c r="J193" s="6">
        <v>1</v>
      </c>
      <c r="K193" s="6" t="s">
        <v>137</v>
      </c>
      <c r="L193" s="8" t="s">
        <v>1118</v>
      </c>
      <c r="M193" s="6" t="s">
        <v>56</v>
      </c>
      <c r="N193" s="9">
        <v>44130</v>
      </c>
      <c r="O193" s="6">
        <v>2020</v>
      </c>
      <c r="P193" s="6">
        <v>368</v>
      </c>
      <c r="R193" s="6">
        <v>10</v>
      </c>
      <c r="T193" s="6" t="s">
        <v>44</v>
      </c>
      <c r="U193" s="6" t="s">
        <v>57</v>
      </c>
      <c r="V193" s="6" t="s">
        <v>58</v>
      </c>
      <c r="W193" s="6" t="s">
        <v>1119</v>
      </c>
      <c r="Y193" s="6" t="s">
        <v>1120</v>
      </c>
      <c r="AC193" s="6">
        <v>309.89999999999998</v>
      </c>
      <c r="AF193" s="6" t="s">
        <v>43</v>
      </c>
      <c r="AG193" s="7"/>
      <c r="AH193" s="7"/>
      <c r="AI193" s="6" t="str">
        <f>HYPERLINK("https://doi.org/10.21832/9781788929455")</f>
        <v>https://doi.org/10.21832/9781788929455</v>
      </c>
      <c r="AK193" s="6" t="s">
        <v>52</v>
      </c>
    </row>
    <row r="194" spans="1:37" s="6" customFormat="1" x14ac:dyDescent="0.3">
      <c r="A194" s="6">
        <v>34101</v>
      </c>
      <c r="B194" s="7">
        <v>9783110214444</v>
      </c>
      <c r="C194" s="7">
        <v>9783110214437</v>
      </c>
      <c r="D194" s="7"/>
      <c r="F194" s="6" t="s">
        <v>1121</v>
      </c>
      <c r="I194" s="6" t="s">
        <v>903</v>
      </c>
      <c r="J194" s="6">
        <v>1</v>
      </c>
      <c r="K194" s="6" t="s">
        <v>305</v>
      </c>
      <c r="L194" s="8" t="s">
        <v>676</v>
      </c>
      <c r="M194" s="6" t="s">
        <v>42</v>
      </c>
      <c r="N194" s="9">
        <v>40421</v>
      </c>
      <c r="O194" s="6">
        <v>2010</v>
      </c>
      <c r="P194" s="6">
        <v>644</v>
      </c>
      <c r="R194" s="6">
        <v>10</v>
      </c>
      <c r="T194" s="6" t="s">
        <v>44</v>
      </c>
      <c r="U194" s="6" t="s">
        <v>64</v>
      </c>
      <c r="V194" s="6" t="s">
        <v>102</v>
      </c>
      <c r="W194" s="6" t="s">
        <v>47</v>
      </c>
      <c r="Y194" s="6" t="s">
        <v>1122</v>
      </c>
      <c r="AA194" s="6" t="s">
        <v>1123</v>
      </c>
      <c r="AB194" s="6" t="s">
        <v>1124</v>
      </c>
      <c r="AC194" s="6">
        <v>249</v>
      </c>
      <c r="AD194" s="6">
        <v>310</v>
      </c>
      <c r="AF194" s="6" t="s">
        <v>43</v>
      </c>
      <c r="AG194" s="6" t="s">
        <v>43</v>
      </c>
      <c r="AH194" s="7"/>
      <c r="AI194" s="6" t="str">
        <f>HYPERLINK("https://doi.org/10.1515/9783110214444")</f>
        <v>https://doi.org/10.1515/9783110214444</v>
      </c>
      <c r="AK194" s="6" t="s">
        <v>52</v>
      </c>
    </row>
    <row r="195" spans="1:37" s="6" customFormat="1" x14ac:dyDescent="0.3">
      <c r="A195" s="6">
        <v>513348</v>
      </c>
      <c r="B195" s="7">
        <v>9781501503177</v>
      </c>
      <c r="C195" s="7">
        <v>9781501511226</v>
      </c>
      <c r="D195" s="7"/>
      <c r="F195" s="6" t="s">
        <v>1125</v>
      </c>
      <c r="G195" s="6" t="s">
        <v>1126</v>
      </c>
      <c r="I195" s="6" t="s">
        <v>1127</v>
      </c>
      <c r="J195" s="6">
        <v>1</v>
      </c>
      <c r="K195" s="6" t="s">
        <v>562</v>
      </c>
      <c r="L195" s="8" t="s">
        <v>312</v>
      </c>
      <c r="M195" s="6" t="s">
        <v>42</v>
      </c>
      <c r="N195" s="9">
        <v>42562</v>
      </c>
      <c r="O195" s="6">
        <v>2016</v>
      </c>
      <c r="P195" s="6">
        <v>294</v>
      </c>
      <c r="R195" s="6">
        <v>10</v>
      </c>
      <c r="T195" s="6" t="s">
        <v>44</v>
      </c>
      <c r="U195" s="6" t="s">
        <v>45</v>
      </c>
      <c r="V195" s="6" t="s">
        <v>46</v>
      </c>
      <c r="W195" s="6" t="s">
        <v>701</v>
      </c>
      <c r="Y195" s="6" t="s">
        <v>1128</v>
      </c>
      <c r="AB195" s="6" t="s">
        <v>1129</v>
      </c>
      <c r="AC195" s="6">
        <v>129</v>
      </c>
      <c r="AD195" s="6">
        <v>119.95</v>
      </c>
      <c r="AF195" s="6" t="s">
        <v>43</v>
      </c>
      <c r="AG195" s="6" t="s">
        <v>43</v>
      </c>
      <c r="AH195" s="7"/>
      <c r="AI195" s="6" t="str">
        <f>HYPERLINK("https://doi.org/10.1515/9781501503177")</f>
        <v>https://doi.org/10.1515/9781501503177</v>
      </c>
      <c r="AK195" s="6" t="s">
        <v>52</v>
      </c>
    </row>
    <row r="196" spans="1:37" s="6" customFormat="1" x14ac:dyDescent="0.3">
      <c r="A196" s="6">
        <v>531189</v>
      </c>
      <c r="B196" s="7">
        <v>9780824861056</v>
      </c>
      <c r="C196" s="7"/>
      <c r="D196" s="7"/>
      <c r="F196" s="6" t="s">
        <v>1130</v>
      </c>
      <c r="G196" s="6" t="s">
        <v>1131</v>
      </c>
      <c r="H196" s="6" t="s">
        <v>1132</v>
      </c>
      <c r="J196" s="6">
        <v>1</v>
      </c>
      <c r="M196" s="6" t="s">
        <v>746</v>
      </c>
      <c r="N196" s="9">
        <v>40604</v>
      </c>
      <c r="O196" s="6">
        <v>2011</v>
      </c>
      <c r="P196" s="6">
        <v>368</v>
      </c>
      <c r="R196" s="6">
        <v>10</v>
      </c>
      <c r="T196" s="6" t="s">
        <v>44</v>
      </c>
      <c r="U196" s="6" t="s">
        <v>232</v>
      </c>
      <c r="V196" s="6" t="s">
        <v>747</v>
      </c>
      <c r="W196" s="6" t="s">
        <v>1133</v>
      </c>
      <c r="Y196" s="6" t="s">
        <v>1134</v>
      </c>
      <c r="AC196" s="6">
        <v>129.94999999999999</v>
      </c>
      <c r="AF196" s="6" t="s">
        <v>43</v>
      </c>
      <c r="AG196" s="7"/>
      <c r="AH196" s="7"/>
      <c r="AI196" s="6" t="str">
        <f>HYPERLINK("https://doi.org/10.1515/9780824861056")</f>
        <v>https://doi.org/10.1515/9780824861056</v>
      </c>
      <c r="AK196" s="6" t="s">
        <v>52</v>
      </c>
    </row>
    <row r="197" spans="1:37" s="6" customFormat="1" x14ac:dyDescent="0.3">
      <c r="A197" s="6">
        <v>535591</v>
      </c>
      <c r="B197" s="7">
        <v>9781853599484</v>
      </c>
      <c r="C197" s="7"/>
      <c r="D197" s="7"/>
      <c r="F197" s="6" t="s">
        <v>1135</v>
      </c>
      <c r="G197" s="6" t="s">
        <v>1136</v>
      </c>
      <c r="H197" s="6" t="s">
        <v>1137</v>
      </c>
      <c r="J197" s="6">
        <v>1</v>
      </c>
      <c r="K197" s="6" t="s">
        <v>56</v>
      </c>
      <c r="M197" s="6" t="s">
        <v>56</v>
      </c>
      <c r="N197" s="9">
        <v>38768</v>
      </c>
      <c r="O197" s="6">
        <v>2006</v>
      </c>
      <c r="P197" s="6">
        <v>168</v>
      </c>
      <c r="R197" s="6">
        <v>10</v>
      </c>
      <c r="T197" s="6" t="s">
        <v>44</v>
      </c>
      <c r="U197" s="6" t="s">
        <v>64</v>
      </c>
      <c r="V197" s="6" t="s">
        <v>153</v>
      </c>
      <c r="W197" s="6" t="s">
        <v>648</v>
      </c>
      <c r="Y197" s="6" t="s">
        <v>1138</v>
      </c>
      <c r="Z197" s="6" t="s">
        <v>1139</v>
      </c>
      <c r="AA197" s="6" t="s">
        <v>1140</v>
      </c>
      <c r="AB197" s="6" t="s">
        <v>1141</v>
      </c>
      <c r="AC197" s="6">
        <v>259.89999999999998</v>
      </c>
      <c r="AF197" s="6" t="s">
        <v>43</v>
      </c>
      <c r="AG197" s="7"/>
      <c r="AH197" s="7"/>
      <c r="AI197" s="6" t="str">
        <f>HYPERLINK("https://doi.org/10.21832/9781853599484")</f>
        <v>https://doi.org/10.21832/9781853599484</v>
      </c>
      <c r="AK197" s="6" t="s">
        <v>52</v>
      </c>
    </row>
    <row r="198" spans="1:37" s="6" customFormat="1" x14ac:dyDescent="0.3">
      <c r="A198" s="6">
        <v>5167</v>
      </c>
      <c r="B198" s="7">
        <v>9783110197099</v>
      </c>
      <c r="C198" s="7">
        <v>9783110157529</v>
      </c>
      <c r="D198" s="7"/>
      <c r="F198" s="6" t="s">
        <v>1142</v>
      </c>
      <c r="I198" s="6" t="s">
        <v>1143</v>
      </c>
      <c r="J198" s="6">
        <v>1</v>
      </c>
      <c r="K198" s="6" t="s">
        <v>1144</v>
      </c>
      <c r="L198" s="8" t="s">
        <v>1145</v>
      </c>
      <c r="M198" s="6" t="s">
        <v>42</v>
      </c>
      <c r="N198" s="9">
        <v>39682</v>
      </c>
      <c r="O198" s="6">
        <v>2000</v>
      </c>
      <c r="P198" s="6">
        <v>846</v>
      </c>
      <c r="R198" s="6">
        <v>10</v>
      </c>
      <c r="S198" s="6">
        <v>2320</v>
      </c>
      <c r="T198" s="6" t="s">
        <v>44</v>
      </c>
      <c r="U198" s="6" t="s">
        <v>87</v>
      </c>
      <c r="V198" s="6" t="s">
        <v>262</v>
      </c>
      <c r="W198" s="6" t="s">
        <v>263</v>
      </c>
      <c r="AC198" s="6">
        <v>249</v>
      </c>
      <c r="AD198" s="6">
        <v>289</v>
      </c>
      <c r="AF198" s="6" t="s">
        <v>43</v>
      </c>
      <c r="AG198" s="6" t="s">
        <v>43</v>
      </c>
      <c r="AH198" s="7"/>
      <c r="AI198" s="6" t="str">
        <f>HYPERLINK("https://doi.org/10.1515/9783110197099")</f>
        <v>https://doi.org/10.1515/9783110197099</v>
      </c>
      <c r="AK198" s="6" t="s">
        <v>52</v>
      </c>
    </row>
    <row r="199" spans="1:37" s="6" customFormat="1" x14ac:dyDescent="0.3">
      <c r="A199" s="6">
        <v>10756</v>
      </c>
      <c r="B199" s="7">
        <v>9783110852141</v>
      </c>
      <c r="C199" s="7">
        <v>9783110103199</v>
      </c>
      <c r="D199" s="7"/>
      <c r="F199" s="6" t="s">
        <v>1146</v>
      </c>
      <c r="G199" s="6" t="s">
        <v>1147</v>
      </c>
      <c r="I199" s="6" t="s">
        <v>1148</v>
      </c>
      <c r="J199" s="6">
        <v>1</v>
      </c>
      <c r="K199" s="6" t="s">
        <v>1149</v>
      </c>
      <c r="L199" s="8" t="s">
        <v>348</v>
      </c>
      <c r="M199" s="6" t="s">
        <v>313</v>
      </c>
      <c r="N199" s="9">
        <v>40737</v>
      </c>
      <c r="O199" s="6">
        <v>1985</v>
      </c>
      <c r="P199" s="6">
        <v>367</v>
      </c>
      <c r="R199" s="6">
        <v>10</v>
      </c>
      <c r="S199" s="6">
        <v>2320</v>
      </c>
      <c r="T199" s="6" t="s">
        <v>44</v>
      </c>
      <c r="U199" s="6" t="s">
        <v>64</v>
      </c>
      <c r="V199" s="6" t="s">
        <v>102</v>
      </c>
      <c r="W199" s="6" t="s">
        <v>47</v>
      </c>
      <c r="AC199" s="6">
        <v>159</v>
      </c>
      <c r="AD199" s="6">
        <v>169.95</v>
      </c>
      <c r="AF199" s="6" t="s">
        <v>43</v>
      </c>
      <c r="AG199" s="6" t="s">
        <v>43</v>
      </c>
      <c r="AH199" s="7"/>
      <c r="AI199" s="6" t="str">
        <f>HYPERLINK("https://doi.org/10.1515/9783110852141")</f>
        <v>https://doi.org/10.1515/9783110852141</v>
      </c>
      <c r="AK199" s="6" t="s">
        <v>52</v>
      </c>
    </row>
    <row r="200" spans="1:37" s="6" customFormat="1" x14ac:dyDescent="0.3">
      <c r="A200" s="6">
        <v>550618</v>
      </c>
      <c r="B200" s="7">
        <v>9781853596483</v>
      </c>
      <c r="C200" s="7"/>
      <c r="D200" s="7"/>
      <c r="F200" s="6" t="s">
        <v>1150</v>
      </c>
      <c r="I200" s="6" t="s">
        <v>1151</v>
      </c>
      <c r="J200" s="6">
        <v>1</v>
      </c>
      <c r="K200" s="6" t="s">
        <v>321</v>
      </c>
      <c r="M200" s="6" t="s">
        <v>56</v>
      </c>
      <c r="N200" s="9">
        <v>38016</v>
      </c>
      <c r="O200" s="6">
        <v>2004</v>
      </c>
      <c r="P200" s="6">
        <v>360</v>
      </c>
      <c r="R200" s="6">
        <v>10</v>
      </c>
      <c r="T200" s="6" t="s">
        <v>44</v>
      </c>
      <c r="U200" s="6" t="s">
        <v>64</v>
      </c>
      <c r="V200" s="6" t="s">
        <v>65</v>
      </c>
      <c r="W200" s="6" t="s">
        <v>648</v>
      </c>
      <c r="Y200" s="6" t="s">
        <v>1152</v>
      </c>
      <c r="AB200" s="6" t="s">
        <v>1153</v>
      </c>
      <c r="AC200" s="6">
        <v>199.9</v>
      </c>
      <c r="AF200" s="6" t="s">
        <v>43</v>
      </c>
      <c r="AG200" s="7"/>
      <c r="AH200" s="7"/>
      <c r="AI200" s="6" t="str">
        <f>HYPERLINK("https://doi.org/10.21832/9781853596483")</f>
        <v>https://doi.org/10.21832/9781853596483</v>
      </c>
      <c r="AK200" s="6" t="s">
        <v>52</v>
      </c>
    </row>
    <row r="201" spans="1:37" s="6" customFormat="1" x14ac:dyDescent="0.3">
      <c r="A201" s="6">
        <v>542729</v>
      </c>
      <c r="B201" s="7">
        <v>9780691186559</v>
      </c>
      <c r="C201" s="7"/>
      <c r="D201" s="7"/>
      <c r="F201" s="6" t="s">
        <v>1154</v>
      </c>
      <c r="G201" s="6" t="s">
        <v>1155</v>
      </c>
      <c r="H201" s="6" t="s">
        <v>1156</v>
      </c>
      <c r="J201" s="6">
        <v>1</v>
      </c>
      <c r="K201" s="6" t="s">
        <v>985</v>
      </c>
      <c r="L201" s="8" t="s">
        <v>1157</v>
      </c>
      <c r="M201" s="6" t="s">
        <v>120</v>
      </c>
      <c r="N201" s="9">
        <v>43256</v>
      </c>
      <c r="O201" s="6">
        <v>2006</v>
      </c>
      <c r="R201" s="6">
        <v>10</v>
      </c>
      <c r="T201" s="6" t="s">
        <v>44</v>
      </c>
      <c r="U201" s="6" t="s">
        <v>232</v>
      </c>
      <c r="V201" s="6" t="s">
        <v>233</v>
      </c>
      <c r="W201" s="6" t="s">
        <v>1158</v>
      </c>
      <c r="Y201" s="6" t="s">
        <v>1159</v>
      </c>
      <c r="AB201" s="6" t="s">
        <v>1160</v>
      </c>
      <c r="AC201" s="6">
        <v>146</v>
      </c>
      <c r="AF201" s="6" t="s">
        <v>43</v>
      </c>
      <c r="AG201" s="7"/>
      <c r="AH201" s="7"/>
      <c r="AI201" s="6" t="str">
        <f>HYPERLINK("https://doi.org/10.1515/9780691186559")</f>
        <v>https://doi.org/10.1515/9780691186559</v>
      </c>
      <c r="AK201" s="6" t="s">
        <v>52</v>
      </c>
    </row>
    <row r="202" spans="1:37" s="6" customFormat="1" x14ac:dyDescent="0.3">
      <c r="A202" s="6">
        <v>320075</v>
      </c>
      <c r="B202" s="7">
        <v>9783110346831</v>
      </c>
      <c r="C202" s="7">
        <v>9783110343571</v>
      </c>
      <c r="D202" s="7"/>
      <c r="F202" s="6" t="s">
        <v>1161</v>
      </c>
      <c r="I202" s="6" t="s">
        <v>1162</v>
      </c>
      <c r="J202" s="6">
        <v>1</v>
      </c>
      <c r="K202" s="6" t="s">
        <v>1081</v>
      </c>
      <c r="L202" s="8" t="s">
        <v>1163</v>
      </c>
      <c r="M202" s="6" t="s">
        <v>313</v>
      </c>
      <c r="N202" s="9">
        <v>41886</v>
      </c>
      <c r="O202" s="6">
        <v>2014</v>
      </c>
      <c r="P202" s="6">
        <v>557</v>
      </c>
      <c r="Q202" s="6">
        <v>50</v>
      </c>
      <c r="R202" s="6">
        <v>10</v>
      </c>
      <c r="S202" s="6">
        <v>2320</v>
      </c>
      <c r="T202" s="6" t="s">
        <v>44</v>
      </c>
      <c r="U202" s="6" t="s">
        <v>87</v>
      </c>
      <c r="V202" s="6" t="s">
        <v>1164</v>
      </c>
      <c r="W202" s="6" t="s">
        <v>156</v>
      </c>
      <c r="Y202" s="6" t="s">
        <v>1165</v>
      </c>
      <c r="AB202" s="6" t="s">
        <v>1166</v>
      </c>
      <c r="AC202" s="6">
        <v>129</v>
      </c>
      <c r="AD202" s="6">
        <v>119.95</v>
      </c>
      <c r="AF202" s="6" t="s">
        <v>43</v>
      </c>
      <c r="AG202" s="6" t="s">
        <v>43</v>
      </c>
      <c r="AH202" s="7"/>
      <c r="AI202" s="6" t="str">
        <f>HYPERLINK("https://doi.org/10.1515/9783110346831")</f>
        <v>https://doi.org/10.1515/9783110346831</v>
      </c>
      <c r="AK202" s="6" t="s">
        <v>52</v>
      </c>
    </row>
    <row r="203" spans="1:37" s="6" customFormat="1" x14ac:dyDescent="0.3">
      <c r="A203" s="6">
        <v>553949</v>
      </c>
      <c r="B203" s="7">
        <v>9781788921978</v>
      </c>
      <c r="C203" s="7"/>
      <c r="D203" s="7"/>
      <c r="F203" s="6" t="s">
        <v>1167</v>
      </c>
      <c r="G203" s="6" t="s">
        <v>1168</v>
      </c>
      <c r="H203" s="6" t="s">
        <v>1169</v>
      </c>
      <c r="J203" s="6">
        <v>1</v>
      </c>
      <c r="K203" s="6" t="s">
        <v>930</v>
      </c>
      <c r="M203" s="6" t="s">
        <v>56</v>
      </c>
      <c r="N203" s="9">
        <v>43405</v>
      </c>
      <c r="O203" s="6">
        <v>2018</v>
      </c>
      <c r="R203" s="6">
        <v>10</v>
      </c>
      <c r="T203" s="6" t="s">
        <v>44</v>
      </c>
      <c r="U203" s="6" t="s">
        <v>64</v>
      </c>
      <c r="V203" s="6" t="s">
        <v>65</v>
      </c>
      <c r="W203" s="6" t="s">
        <v>322</v>
      </c>
      <c r="Y203" s="6" t="s">
        <v>1170</v>
      </c>
      <c r="Z203" s="6" t="s">
        <v>1171</v>
      </c>
      <c r="AA203" s="6" t="s">
        <v>1172</v>
      </c>
      <c r="AB203" s="6" t="s">
        <v>1173</v>
      </c>
      <c r="AC203" s="6">
        <v>289.89999999999998</v>
      </c>
      <c r="AF203" s="6" t="s">
        <v>43</v>
      </c>
      <c r="AG203" s="7"/>
      <c r="AH203" s="7"/>
      <c r="AI203" s="6" t="str">
        <f>HYPERLINK("https://doi.org/10.21832/9781788921978")</f>
        <v>https://doi.org/10.21832/9781788921978</v>
      </c>
      <c r="AK203" s="6" t="s">
        <v>52</v>
      </c>
    </row>
    <row r="204" spans="1:37" s="6" customFormat="1" x14ac:dyDescent="0.3">
      <c r="A204" s="6">
        <v>553951</v>
      </c>
      <c r="B204" s="7">
        <v>9781783099702</v>
      </c>
      <c r="C204" s="7"/>
      <c r="D204" s="7"/>
      <c r="F204" s="6" t="s">
        <v>1174</v>
      </c>
      <c r="G204" s="6" t="s">
        <v>1175</v>
      </c>
      <c r="I204" s="6" t="s">
        <v>1176</v>
      </c>
      <c r="J204" s="6">
        <v>1</v>
      </c>
      <c r="K204" s="6" t="s">
        <v>203</v>
      </c>
      <c r="M204" s="6" t="s">
        <v>56</v>
      </c>
      <c r="N204" s="9">
        <v>43172</v>
      </c>
      <c r="O204" s="6">
        <v>2018</v>
      </c>
      <c r="R204" s="6">
        <v>10</v>
      </c>
      <c r="T204" s="6" t="s">
        <v>44</v>
      </c>
      <c r="U204" s="6" t="s">
        <v>45</v>
      </c>
      <c r="V204" s="6" t="s">
        <v>46</v>
      </c>
      <c r="W204" s="6" t="s">
        <v>1177</v>
      </c>
      <c r="Y204" s="6" t="s">
        <v>1178</v>
      </c>
      <c r="Z204" s="6" t="s">
        <v>1179</v>
      </c>
      <c r="AA204" s="6" t="s">
        <v>1180</v>
      </c>
      <c r="AB204" s="6" t="s">
        <v>1181</v>
      </c>
      <c r="AC204" s="6">
        <v>269.89999999999998</v>
      </c>
      <c r="AF204" s="6" t="s">
        <v>43</v>
      </c>
      <c r="AG204" s="7"/>
      <c r="AH204" s="7"/>
      <c r="AI204" s="6" t="str">
        <f>HYPERLINK("https://doi.org/10.21832/9781783099702")</f>
        <v>https://doi.org/10.21832/9781783099702</v>
      </c>
      <c r="AK204" s="6" t="s">
        <v>52</v>
      </c>
    </row>
    <row r="205" spans="1:37" s="6" customFormat="1" x14ac:dyDescent="0.3">
      <c r="A205" s="6">
        <v>16845</v>
      </c>
      <c r="B205" s="7">
        <v>9783110198980</v>
      </c>
      <c r="C205" s="7">
        <v>9783110188325</v>
      </c>
      <c r="D205" s="7">
        <v>9783110226058</v>
      </c>
      <c r="F205" s="6" t="s">
        <v>1182</v>
      </c>
      <c r="I205" s="6" t="s">
        <v>1183</v>
      </c>
      <c r="J205" s="6">
        <v>1</v>
      </c>
      <c r="K205" s="6" t="s">
        <v>95</v>
      </c>
      <c r="L205" s="8" t="s">
        <v>551</v>
      </c>
      <c r="M205" s="6" t="s">
        <v>42</v>
      </c>
      <c r="N205" s="9">
        <v>39687</v>
      </c>
      <c r="O205" s="6">
        <v>2008</v>
      </c>
      <c r="P205" s="6">
        <v>462</v>
      </c>
      <c r="R205" s="6">
        <v>10</v>
      </c>
      <c r="S205" s="6">
        <v>246</v>
      </c>
      <c r="T205" s="6" t="s">
        <v>44</v>
      </c>
      <c r="U205" s="6" t="s">
        <v>64</v>
      </c>
      <c r="V205" s="6" t="s">
        <v>102</v>
      </c>
      <c r="W205" s="6" t="s">
        <v>47</v>
      </c>
      <c r="Y205" s="6" t="s">
        <v>1184</v>
      </c>
      <c r="Z205" s="6" t="s">
        <v>1185</v>
      </c>
      <c r="AB205" s="6" t="s">
        <v>1186</v>
      </c>
      <c r="AC205" s="6">
        <v>249</v>
      </c>
      <c r="AD205" s="6">
        <v>300</v>
      </c>
      <c r="AE205" s="6">
        <v>42.95</v>
      </c>
      <c r="AF205" s="6" t="s">
        <v>43</v>
      </c>
      <c r="AG205" s="6" t="s">
        <v>43</v>
      </c>
      <c r="AH205" s="6" t="s">
        <v>43</v>
      </c>
      <c r="AI205" s="6" t="str">
        <f>HYPERLINK("https://doi.org/10.1515/9783110198980")</f>
        <v>https://doi.org/10.1515/9783110198980</v>
      </c>
      <c r="AK205" s="6" t="s">
        <v>52</v>
      </c>
    </row>
    <row r="206" spans="1:37" s="6" customFormat="1" x14ac:dyDescent="0.3">
      <c r="A206" s="6">
        <v>37007</v>
      </c>
      <c r="B206" s="7">
        <v>9783110228014</v>
      </c>
      <c r="C206" s="7">
        <v>9783110228007</v>
      </c>
      <c r="D206" s="7"/>
      <c r="F206" s="6" t="s">
        <v>1187</v>
      </c>
      <c r="G206" s="6" t="s">
        <v>246</v>
      </c>
      <c r="I206" s="6" t="s">
        <v>1188</v>
      </c>
      <c r="J206" s="6">
        <v>1</v>
      </c>
      <c r="K206" s="6" t="s">
        <v>1189</v>
      </c>
      <c r="M206" s="6" t="s">
        <v>42</v>
      </c>
      <c r="N206" s="9">
        <v>43395</v>
      </c>
      <c r="O206" s="6">
        <v>2018</v>
      </c>
      <c r="P206" s="6">
        <v>571</v>
      </c>
      <c r="R206" s="6">
        <v>10</v>
      </c>
      <c r="T206" s="6" t="s">
        <v>44</v>
      </c>
      <c r="U206" s="6" t="s">
        <v>57</v>
      </c>
      <c r="V206" s="6" t="s">
        <v>177</v>
      </c>
      <c r="W206" s="6" t="s">
        <v>47</v>
      </c>
      <c r="Y206" s="6" t="s">
        <v>1190</v>
      </c>
      <c r="AB206" s="6" t="s">
        <v>1191</v>
      </c>
      <c r="AC206" s="6">
        <v>330</v>
      </c>
      <c r="AD206" s="6">
        <v>400</v>
      </c>
      <c r="AF206" s="6" t="s">
        <v>43</v>
      </c>
      <c r="AG206" s="6" t="s">
        <v>43</v>
      </c>
      <c r="AH206" s="7"/>
      <c r="AI206" s="6" t="str">
        <f>HYPERLINK("https://doi.org/10.1515/9783110228014")</f>
        <v>https://doi.org/10.1515/9783110228014</v>
      </c>
      <c r="AK206" s="6" t="s">
        <v>52</v>
      </c>
    </row>
    <row r="207" spans="1:37" s="6" customFormat="1" x14ac:dyDescent="0.3">
      <c r="A207" s="6">
        <v>496261</v>
      </c>
      <c r="B207" s="7">
        <v>9783110363708</v>
      </c>
      <c r="C207" s="7">
        <v>9783110358667</v>
      </c>
      <c r="D207" s="7"/>
      <c r="I207" s="6" t="s">
        <v>695</v>
      </c>
      <c r="J207" s="6">
        <v>1</v>
      </c>
      <c r="K207" s="6" t="s">
        <v>100</v>
      </c>
      <c r="L207" s="8" t="s">
        <v>1192</v>
      </c>
      <c r="M207" s="6" t="s">
        <v>42</v>
      </c>
      <c r="N207" s="9">
        <v>42054</v>
      </c>
      <c r="O207" s="6">
        <v>2015</v>
      </c>
      <c r="P207" s="6">
        <v>643</v>
      </c>
      <c r="T207" s="6" t="s">
        <v>44</v>
      </c>
      <c r="U207" s="6" t="s">
        <v>64</v>
      </c>
      <c r="V207" s="6" t="s">
        <v>102</v>
      </c>
      <c r="W207" s="6" t="s">
        <v>47</v>
      </c>
      <c r="Y207" s="6" t="s">
        <v>697</v>
      </c>
      <c r="AB207" s="6" t="s">
        <v>698</v>
      </c>
      <c r="AC207" s="6">
        <v>249</v>
      </c>
      <c r="AD207" s="6">
        <v>310</v>
      </c>
      <c r="AF207" s="6" t="s">
        <v>43</v>
      </c>
      <c r="AG207" s="6" t="s">
        <v>43</v>
      </c>
      <c r="AH207" s="7"/>
      <c r="AI207" s="6" t="str">
        <f>HYPERLINK("https://doi.org/10.1515/9783110363708")</f>
        <v>https://doi.org/10.1515/9783110363708</v>
      </c>
      <c r="AK207" s="6" t="s">
        <v>52</v>
      </c>
    </row>
    <row r="208" spans="1:37" s="6" customFormat="1" x14ac:dyDescent="0.3">
      <c r="A208" s="6">
        <v>3381</v>
      </c>
      <c r="B208" s="7">
        <v>9783110873269</v>
      </c>
      <c r="C208" s="7">
        <v>9789027917669</v>
      </c>
      <c r="D208" s="7"/>
      <c r="F208" s="6" t="s">
        <v>1193</v>
      </c>
      <c r="J208" s="6">
        <v>1</v>
      </c>
      <c r="K208" s="6" t="s">
        <v>1194</v>
      </c>
      <c r="L208" s="8" t="s">
        <v>1195</v>
      </c>
      <c r="M208" s="6" t="s">
        <v>42</v>
      </c>
      <c r="N208" s="9">
        <v>40526</v>
      </c>
      <c r="O208" s="6">
        <v>1971</v>
      </c>
      <c r="P208" s="6">
        <v>752</v>
      </c>
      <c r="R208" s="6">
        <v>10</v>
      </c>
      <c r="S208" s="6">
        <v>2320</v>
      </c>
      <c r="T208" s="6" t="s">
        <v>44</v>
      </c>
      <c r="U208" s="6" t="s">
        <v>1196</v>
      </c>
      <c r="V208" s="6" t="s">
        <v>1197</v>
      </c>
      <c r="W208" s="6" t="s">
        <v>47</v>
      </c>
      <c r="AC208" s="6">
        <v>159</v>
      </c>
      <c r="AD208" s="6">
        <v>214.95</v>
      </c>
      <c r="AF208" s="6" t="s">
        <v>43</v>
      </c>
      <c r="AG208" s="6" t="s">
        <v>43</v>
      </c>
      <c r="AH208" s="7"/>
      <c r="AI208" s="6" t="str">
        <f>HYPERLINK("https://doi.org/10.1515/9783110873269")</f>
        <v>https://doi.org/10.1515/9783110873269</v>
      </c>
      <c r="AK208" s="6" t="s">
        <v>52</v>
      </c>
    </row>
  </sheetData>
  <autoFilter ref="A8:AK208" xr:uid="{97F89262-C4E7-46BD-8592-51E2F844957B}"/>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2023-04-13T03:28:09Z</dcterms:created>
  <dcterms:modified xsi:type="dcterms:W3CDTF">2024-02-02T03:50:12Z</dcterms:modified>
</cp:coreProperties>
</file>