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degruyter-my.sharepoint.com/personal/lervinia_swee_degruyter_com/Documents/Desktop/title lists/Top200_DG_Partners/"/>
    </mc:Choice>
  </mc:AlternateContent>
  <xr:revisionPtr revIDLastSave="1" documentId="8_{9FA5CFD4-89A0-4747-B11E-841A63C7882B}" xr6:coauthVersionLast="47" xr6:coauthVersionMax="47" xr10:uidLastSave="{09BB5235-E8E1-43EC-8766-E25A74908108}"/>
  <bookViews>
    <workbookView xWindow="-108" yWindow="-108" windowWidth="23256" windowHeight="12576" xr2:uid="{22EB85C9-2E1C-44AA-B8DE-A5AB1313261C}"/>
  </bookViews>
  <sheets>
    <sheet name="Sheet1" sheetId="1" r:id="rId1"/>
  </sheets>
  <definedNames>
    <definedName name="_xlnm._FilterDatabase" localSheetId="0" hidden="1">Sheet1!$A$8:$AK$207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207" i="1" l="1"/>
  <c r="AI206" i="1"/>
  <c r="AI205" i="1"/>
  <c r="AI204" i="1"/>
  <c r="AI203" i="1"/>
  <c r="AI202" i="1"/>
  <c r="AI201" i="1"/>
  <c r="AI200" i="1"/>
  <c r="AI199" i="1"/>
  <c r="AI198" i="1"/>
  <c r="AI197" i="1"/>
  <c r="AI196" i="1"/>
  <c r="AI195" i="1"/>
  <c r="AI194" i="1"/>
  <c r="AI193" i="1"/>
  <c r="AI192" i="1"/>
  <c r="AI191" i="1"/>
  <c r="AI190" i="1"/>
  <c r="AI189" i="1"/>
  <c r="AI188" i="1"/>
  <c r="AI187" i="1"/>
  <c r="AI186" i="1"/>
  <c r="AI185" i="1"/>
  <c r="AI184" i="1"/>
  <c r="AI183" i="1"/>
  <c r="AI182" i="1"/>
  <c r="AI181" i="1"/>
  <c r="AI180" i="1"/>
  <c r="AI179" i="1"/>
  <c r="AI178" i="1"/>
  <c r="AI177" i="1"/>
  <c r="AI176" i="1"/>
  <c r="AI175" i="1"/>
  <c r="AI174" i="1"/>
  <c r="AI173" i="1"/>
  <c r="AI172" i="1"/>
  <c r="AI171" i="1"/>
  <c r="AI170" i="1"/>
  <c r="AI169" i="1"/>
  <c r="AI168" i="1"/>
  <c r="AI167" i="1"/>
  <c r="AI166" i="1"/>
  <c r="AI165" i="1"/>
  <c r="AI164" i="1"/>
  <c r="AI163" i="1"/>
  <c r="AI162" i="1"/>
  <c r="AI161" i="1"/>
  <c r="AI160" i="1"/>
  <c r="AI159" i="1"/>
  <c r="AI158" i="1"/>
  <c r="AI157" i="1"/>
  <c r="AI156" i="1"/>
  <c r="AI155" i="1"/>
  <c r="AI154" i="1"/>
  <c r="AI153" i="1"/>
  <c r="AI152" i="1"/>
  <c r="AI151" i="1"/>
  <c r="AI150" i="1"/>
  <c r="AI149" i="1"/>
  <c r="AI148" i="1"/>
  <c r="AI147" i="1"/>
  <c r="AI146" i="1"/>
  <c r="AI145" i="1"/>
  <c r="AI144" i="1"/>
  <c r="AI143" i="1"/>
  <c r="AI142" i="1"/>
  <c r="AI141" i="1"/>
  <c r="AI140" i="1"/>
  <c r="AI139" i="1"/>
  <c r="AI138" i="1"/>
  <c r="AI137" i="1"/>
  <c r="AI136" i="1"/>
  <c r="AI135" i="1"/>
  <c r="AI134" i="1"/>
  <c r="AI133" i="1"/>
  <c r="AI132" i="1"/>
  <c r="AI131" i="1"/>
  <c r="AI130" i="1"/>
  <c r="AI129" i="1"/>
  <c r="AI128" i="1"/>
  <c r="AI127" i="1"/>
  <c r="AI126" i="1"/>
  <c r="AI125" i="1"/>
  <c r="AI124" i="1"/>
  <c r="AI123" i="1"/>
  <c r="AI122" i="1"/>
  <c r="AI121" i="1"/>
  <c r="AI120" i="1"/>
  <c r="AI119" i="1"/>
  <c r="AI118" i="1"/>
  <c r="AI117" i="1"/>
  <c r="AI116" i="1"/>
  <c r="AI115" i="1"/>
  <c r="AI114" i="1"/>
  <c r="AI113" i="1"/>
  <c r="AI112" i="1"/>
  <c r="AI111" i="1"/>
  <c r="AI110" i="1"/>
  <c r="AI109" i="1"/>
  <c r="AI108" i="1"/>
  <c r="AI107" i="1"/>
  <c r="AI106" i="1"/>
  <c r="AI105" i="1"/>
  <c r="AI104" i="1"/>
  <c r="AI103" i="1"/>
  <c r="AI102" i="1"/>
  <c r="AI101" i="1"/>
  <c r="AI100" i="1"/>
  <c r="AI99" i="1"/>
  <c r="AI98" i="1"/>
  <c r="AI97" i="1"/>
  <c r="AI96" i="1"/>
  <c r="AI95" i="1"/>
  <c r="AI94" i="1"/>
  <c r="AI93" i="1"/>
  <c r="AI92" i="1"/>
  <c r="AI91" i="1"/>
  <c r="AI90" i="1"/>
  <c r="AI89" i="1"/>
  <c r="AI88" i="1"/>
  <c r="AI87" i="1"/>
  <c r="AI86" i="1"/>
  <c r="AI85" i="1"/>
  <c r="AI84" i="1"/>
  <c r="AI83" i="1"/>
  <c r="AI82" i="1"/>
  <c r="AI81" i="1"/>
  <c r="AI80" i="1"/>
  <c r="AI79" i="1"/>
  <c r="AI78" i="1"/>
  <c r="AI77" i="1"/>
  <c r="AI76" i="1"/>
  <c r="AI75" i="1"/>
  <c r="AI74" i="1"/>
  <c r="AI73" i="1"/>
  <c r="AI72" i="1"/>
  <c r="AI71" i="1"/>
  <c r="AI70" i="1"/>
  <c r="AI69" i="1"/>
  <c r="AI68" i="1"/>
  <c r="AI67" i="1"/>
  <c r="AI66" i="1"/>
  <c r="AI65" i="1"/>
  <c r="AI64" i="1"/>
  <c r="AI63" i="1"/>
  <c r="AI62" i="1"/>
  <c r="AI61" i="1"/>
  <c r="AI60" i="1"/>
  <c r="AI59" i="1"/>
  <c r="AI58" i="1"/>
  <c r="AI57" i="1"/>
  <c r="AI56" i="1"/>
  <c r="AI55" i="1"/>
  <c r="AI54" i="1"/>
  <c r="AI53" i="1"/>
  <c r="AI52" i="1"/>
  <c r="AI51" i="1"/>
  <c r="AI50" i="1"/>
  <c r="AI49" i="1"/>
  <c r="AI48" i="1"/>
  <c r="AI47" i="1"/>
  <c r="AI46" i="1"/>
  <c r="AI45" i="1"/>
  <c r="AI44" i="1"/>
  <c r="AI43" i="1"/>
  <c r="AI42" i="1"/>
  <c r="AI41" i="1"/>
  <c r="AI40" i="1"/>
  <c r="AI39" i="1"/>
  <c r="AI38" i="1"/>
  <c r="AI37" i="1"/>
  <c r="AI36" i="1"/>
  <c r="AI35" i="1"/>
  <c r="AI34" i="1"/>
  <c r="AI33" i="1"/>
  <c r="AI32" i="1"/>
  <c r="AI31" i="1"/>
  <c r="AI30" i="1"/>
  <c r="AI29" i="1"/>
  <c r="AI28" i="1"/>
  <c r="AI27" i="1"/>
  <c r="AI26" i="1"/>
  <c r="AI25" i="1"/>
  <c r="AI24" i="1"/>
  <c r="AI23" i="1"/>
  <c r="AI22" i="1"/>
  <c r="AI21" i="1"/>
  <c r="AI20" i="1"/>
  <c r="AI19" i="1"/>
  <c r="AI18" i="1"/>
  <c r="AI17" i="1"/>
  <c r="AI16" i="1"/>
  <c r="AI15" i="1"/>
  <c r="AI14" i="1"/>
  <c r="AI13" i="1"/>
  <c r="AI12" i="1"/>
  <c r="AI11" i="1"/>
  <c r="AI10" i="1"/>
  <c r="AI9" i="1"/>
</calcChain>
</file>

<file path=xl/sharedStrings.xml><?xml version="1.0" encoding="utf-8"?>
<sst xmlns="http://schemas.openxmlformats.org/spreadsheetml/2006/main" count="2727" uniqueCount="1255">
  <si>
    <t xml:space="preserve">Prices are subject to change. </t>
  </si>
  <si>
    <t xml:space="preserve">Please contact your local sales representatives for details. </t>
  </si>
  <si>
    <t>title_id</t>
  </si>
  <si>
    <t>eBook ISBN</t>
  </si>
  <si>
    <t>HB ISBN</t>
  </si>
  <si>
    <t>PB ISBN</t>
  </si>
  <si>
    <t>textbook</t>
  </si>
  <si>
    <t>title</t>
  </si>
  <si>
    <t>subtitle</t>
  </si>
  <si>
    <t>author</t>
  </si>
  <si>
    <t>editor</t>
  </si>
  <si>
    <t>edition</t>
  </si>
  <si>
    <t>series title</t>
  </si>
  <si>
    <t>volume</t>
  </si>
  <si>
    <t>imprint/publisher</t>
  </si>
  <si>
    <t>pub date</t>
  </si>
  <si>
    <t>copyright
year</t>
  </si>
  <si>
    <t>pages</t>
  </si>
  <si>
    <t>illustrations</t>
  </si>
  <si>
    <t>weight</t>
  </si>
  <si>
    <t>size (in cm)</t>
  </si>
  <si>
    <t>subject area</t>
  </si>
  <si>
    <t>Subject area level 2</t>
  </si>
  <si>
    <t>Subject area level 3</t>
  </si>
  <si>
    <t>classification BISAC</t>
  </si>
  <si>
    <t>readership</t>
  </si>
  <si>
    <t>description</t>
  </si>
  <si>
    <t>contents</t>
  </si>
  <si>
    <t>reviews</t>
  </si>
  <si>
    <t>author description</t>
  </si>
  <si>
    <t>eBook price</t>
  </si>
  <si>
    <t>HB price</t>
  </si>
  <si>
    <t>PB price</t>
  </si>
  <si>
    <t>Link to website</t>
  </si>
  <si>
    <t>OpenAccess</t>
  </si>
  <si>
    <t>POD</t>
  </si>
  <si>
    <t>The Princeton Companion to Mathematics</t>
  </si>
  <si>
    <t>Gowers, Timothy / Leader, Imre / Barrow-Green, June</t>
  </si>
  <si>
    <t>Princeton University Press</t>
  </si>
  <si>
    <t>Available</t>
  </si>
  <si>
    <t>Mathematics</t>
  </si>
  <si>
    <t>General Mathematics</t>
  </si>
  <si>
    <t xml:space="preserve"> MAT026000 MATHEMATICS / Reference; REF010000 REFERENCE / Encyclopedias</t>
  </si>
  <si>
    <t>This is a one-of-a-kind reference for anyone with a serious interest in mathematics. Edited by Timothy Gowers, a recipient of the Fields Medal, it presents nearly two hundred entries, written especially for this book by some of the world's leading mathematicians, that introduce basic mathematical tools and vocabulary trace the development of modern mathematics explain essential terms and concepts examine core ideas in major areas of mathematics describe the achievements of scores of famous mathematicians explore the impact of mathematics on other disciplines such as biology, finance, and music--and much, much more.Unparalleled in its depth of coverage, The Princeton Companion to Mathematics surveys the most active and exciting branches of pure mathematics. Accessible in style, this is an indispensable resource for undergraduate and graduate students in mathematics as well as for researchers and scholars seeking to understand areas outside their specialties.Features nearly 200 entries, organized thematically and written by an international team of distinguished contributorsPresents major ideas and branches of pure mathematics in a clear, accessible styleDefines and explains important mathematical concepts, methods, theorems, and open problemsIntroduces the language of mathematics and the goals of mathematical researchCovers number theory, algebra, analysis, geometry, logic, probability, and moreTraces the history and development of modern mathematicsProfiles more than ninety-five mathematicians who influenced those working todayExplores the influence of mathematics on other disciplinesIncludes bibliographies, cross-references, and a comprehensive indexContributors incude:Graham Allan, Noga Alon, George Andrews, Tom Archibald, Sir Michael Atiyah, David Aubin, Joan Bagaria, Keith Ball, June Barrow-Green, Alan Beardon, David D. Ben-Zvi, Vitaly Be</t>
  </si>
  <si>
    <t>My advice to you, reader is to buy the book, open it to a random page, read, enjoy, and be enlightened.---Richard Kenyon, Notices of the American Mathematical Society This is a wonderful book. The content is overwhelming. Every practicing mathematician, everyone who uses mathematics, and everyone who is interested in mathematics must have a copy of their own. —Simon A. Levin, Princeton UniversityAccessible, technically precise and thorough account of all math's major aspects. Students of math will find this book a helpful reference for understanding their classes students of everything else will find helpful guides to understanding how math describes it all.---Tom Siegfried, Science NewsImagine taking an overview of elementary and advanced mathematics, a history of mathematics and mathematicians, and a mathematical encyclopedia and combining them all into one comprehensive reference book. That is what Timothy Gowers, the 1998 Fields Medal laureate, has successfully accomplished in compiling and editing The Princeton Companion to Mathematics. At more than 1,000 pages and with nearly 200 entries written by some of the leading mathematicians of our time and specialists in their fields, this book is a one-of-a-kind reference for all things mathematics.The Princeton Companion to Mathematics is a friendly, informative reference book that attempts to explain what mathematics is about and what mathematicians do. Over 200 entries by a panel of experts span such topics as: the origins of modern mathematics mathematical concepts branches of mathematics mathematicians that contributed to the present state of the discipline theorems and problems the influences of mathematics and some perspectives. Its presentations are selective, satisfying, and complete within themselves but not overbearingly comprehensive. Any reader from a curious high school student to an experienced mathematician seeking information on a par</t>
  </si>
  <si>
    <t>Timothy Gowers is the Rouse Ball Professor of Mathematics at the University of Cambridge. He received the Fields Medal in 1998, and is the author of Mathematics: A Very Short Introduction. June Barrow-Green is lecturer in the history of mathematics at the Open University. Imre Leader is professor of pure mathematics at the University of Cambridge.</t>
  </si>
  <si>
    <t>N</t>
  </si>
  <si>
    <t>Visual Differential Geometry and Forms</t>
  </si>
  <si>
    <t>A Mathematical Drama in Five Acts</t>
  </si>
  <si>
    <t>Needham, Tristan</t>
  </si>
  <si>
    <t>Geometry and Topology</t>
  </si>
  <si>
    <t xml:space="preserve"> MAT005000 MATHEMATICS / Calculus; MAT012030 MATHEMATICS / Geometry / Differential; MAT038000 MATHEMATICS / Topology; SCI061000 SCIENCE / Physics / Relativity</t>
  </si>
  <si>
    <t>An inviting, intuitive, and visual  exploration of differential geometry and formsVisual Differential Geometry and Forms fulfills two principal goals. In the first four acts, Tristan Needham puts the geometry back into differential geometry. Using 235 hand-drawn diagrams, Needham deploys Newton’s geometrical methods to provide geometrical explanations of the classical results. In the fifth act, he offers the first undergraduate introduction to differential forms that treats advanced topics in an intuitive and geometrical manner.Unique features of the first four acts include: four distinct geometrical proofs of the fundamentally important Global Gauss-Bonnet theorem, providing a stunning link between local geometry and global topology a simple, geometrical proof of Gauss’s famous Theorema Egregium a complete geometrical treatment of the Riemann curvature tensor of an n-manifold and a detailed geometrical treatment of Einstein’s field equation, describing gravity as curved spacetime (General Relativity), together with its implications for gravitational waves, black holes, and cosmology. The final act elucidates such topics as the unification of all the integral theorems of vector calculus the elegant reformulation of Maxwell’s equations of electromagnetism in terms of 2-forms de Rham cohomology differential geometry via Cartan’s method of moving frames and the calculation of the Riemann tensor using curvature 2-forms. Six of the seven chapters of Act V can be read completely independently from the rest of the book.Requiring only basic calculus and geometry, Visual Differential Geometry and Forms provocatively rethinks the way this important area of mathematics should be considered and taught.</t>
  </si>
  <si>
    <t xml:space="preserve"> With many explanations that were wonderfully new for me, this book brilliantly succeeds in providing a truly geometric visual explication of differential geometry. Needham’s writing style is magnificent, and the scholarship is impeccable. The treatment of general relativity, perhaps the most striking application of differential geometry, is splendid. I know of nothing like this work in the literature —Frank Morgan, Williams College Presenting a geometric exposition of differential geometry, this eloquently written book has a very clear and logical organization. The figures are nothing short of magnificent. —David A. Singer, Case Western Reserve University  Oh my God! I wish I had this book when I was in college. Not only does it explain important mathematical principles better, but it explains principles I didn’t even know were principles. —Ed Catmull, former president of Pixar and Disney Animation Studios</t>
  </si>
  <si>
    <t>Tristan Needham is professor of mathematics at the University of San Francisco. He is the author of Visual Complex Analysis.</t>
  </si>
  <si>
    <t>How to Solve It</t>
  </si>
  <si>
    <t>A New Aspect of Mathematical Method</t>
  </si>
  <si>
    <t>Polya, G.</t>
  </si>
  <si>
    <t>Princeton Science Library</t>
  </si>
  <si>
    <t>85</t>
  </si>
  <si>
    <t>Logic and Set Theory</t>
  </si>
  <si>
    <t xml:space="preserve"> MAT012000 MATHEMATICS / Geometry / General; MAT018000 MATHEMATICS / Logic</t>
  </si>
  <si>
    <t>A perennial bestseller by eminent mathematician G. Polya, How to Solve It will show anyone in any field how to think straight. In lucid and appealing prose, Polya reveals how the mathematical method of demonstrating a proof or finding an unknown can be of help in attacking any problem that can be  reasoned  out—from building a bridge to winning a game of anagrams. Generations of readers have relished Polya's deft—indeed, brilliant—instructions on stripping away irrelevancies and going straight to the heart of the problem.</t>
  </si>
  <si>
    <t xml:space="preserve"> In an age that all solutions should be provided with the least possible effort, this book brings a very important message: mathematics and problem solving in general needs a lot of practice and experience obtained by challenging creative thinking, and certainly not by copying predefined recipes provided by others. Let's hope this classic will remain a source of inspiration for several generations to come. ---A. Bultheel, European Mathematical Society Any young person seeking a career in the sciences would do well to ponder this important contribution to the teacher's art. ---A. C. Schaeffer, American Journal of Psychology I recommend it highly to any person who is seriously interested in finding out methods of solving problems, and who does not object to being entertained while he does it.  Every mathematics student should experience and live this book  [This] elementary textbook on heuristic reasoning, shows anew how keen its author is on questions of method and the formulation of methodological principles. Exposition and illustrative material are of a disarmingly elementary character, but very carefully thought out and selected. ---Herman Weyl, Mathematical Review Every prospective teacher should read it. In particular, graduate students will find it invaluable. The traditional mathematics professor who reads a paper before one of the Mathematical Societies might also learn something from the book: 'He writes a, he says b, he means c but it should be d.' ---E. T. Bell, Mathematical Monthly</t>
  </si>
  <si>
    <t>George Polya (1887–1985) was one of the most influential mathematicians of the twentieth century. His basic research contributions span complex analysis, mathematical physics, probability theory, geometry, and combinatorics. He was a teacher par excellence who maintained a strong interest in pedagogical matters throughout his long career. Even after his retirement from Stanford University in 1953, he continued to lead an active mathematical life. He taught his final course, on combinatorics, at the age of ninety. John H. Conway is professor emeritus of mathematics at Princeton University. He was awarded the London Mathematical Society's Polya Prize in 1987. Like Polya, he is interested in many branches of mathematics, and in particular, has invented a successor to Polya's notation for crystallographic groups.</t>
  </si>
  <si>
    <t>Convex Analysis</t>
  </si>
  <si>
    <t>(PMS-28)</t>
  </si>
  <si>
    <t>Rockafellar, Ralph Tyrell</t>
  </si>
  <si>
    <t>Princeton Landmarks in Mathematics and Physics</t>
  </si>
  <si>
    <t>13</t>
  </si>
  <si>
    <t xml:space="preserve"> MAT042000 MATHEMATICS / Optimization</t>
  </si>
  <si>
    <t>Available for the first time in paperback, R. Tyrrell Rockafellar's classic study presents readers with a coherent branch of nonlinear mathematical analysis that is especially suited to the study of optimization problems. Rockafellar's theory differs from classical analysis in that differentiability assumptions are replaced by convexity assumptions. The topics treated in this volume include: systems of inequalities, the minimum or maximum of a convex function over a convex set, Lagrange multipliers, minimax theorems and duality, as well as basic results about the structure of convex sets and the continuity and differentiability of convex functions and saddle- functions. This book has firmly established a new and vital area not only for pure mathematics but also for applications to economics and engineering. A sound knowledge of linear algebra and introductory real analysis should provide readers with sufficient background for this book. There is also a guide for the reader who may be using the book as an introduction, indicating which parts are essential and which may be skipped on a first reading.</t>
  </si>
  <si>
    <t>This book should remain for some years as the standard reference for anyone interested in convex analysis.---J. D. Pryce, Edinburgh Mathematical Society</t>
  </si>
  <si>
    <t>R. Tyrrell Rockafellar is Professor of Mathematics and Applied Mathematics at the University of Washington-Seattle. For his work in convex analysis and optimization, he was awarded the Dantzig Prize by the Society for Industrial and Applied Mathematics and the Mathematical Programming Society.</t>
  </si>
  <si>
    <t>99 Variations on a Proof</t>
  </si>
  <si>
    <t>Ording, Philip</t>
  </si>
  <si>
    <t xml:space="preserve"> MAT000000 MATHEMATICS / General; MAT012010 MATHEMATICS / Geometry / Algebraic; MAT015000 MATHEMATICS / History &amp; Philosophy</t>
  </si>
  <si>
    <t>An exploration of the art of mathematics through 99 different proofs of the same theoremThis lively and compelling book offers a unique, multifaceted perspective on mathematics by demonstrating 99 different proofs of the same theorem. Each chapter solves an otherwise unremarkable equation in distinct historical, formal, and imaginative styles that range from “Medieval,” “Topological,” and “Doggerel” to “Chromatic,” “Electrostatic,” and “Psychedelic.” Along the way, Philip Ording weaves these variations into an accessible and wide-ranging narrative on the nature and practice of mathematics.Inspired by the experiments of the Paris-based writing group known as the Oulipo—whose members included Raymond Queneau, Italo Calvino, and Marcel Duchamp—Ording explores new ways to examine the aesthetic possibilities of mathematical activity. This mathematical take on Queneau’s Exercises in Style—a collection of 99 retellings of the same story—draws unexpected connections to everything from mysticism and technology to architecture and sign language and includes diagrams, notations, and other imagery that are as amusing as they are edifying. With a rare blend of humor and scholarly aplomb, Ording illustrates the inherent creative potential and flexibility of mathematical language despite its reputation for precision and rigor.Readers of this playful and expansive compendium of mathematical exposition and style will gain not only a bird’s-eye view of the discipline and its major branches but also new insights into its historical, philosophical, and cultural nuances. Every reader, no matter their level of expertise, will discover in these proofs surprising new aspects of the mathematical landscape.</t>
  </si>
  <si>
    <t>“Ording takes a central idea of mathematics—that there are many ways to write a proof and illustrate a theorem’s main point—and weaves it into a story with deep history and flavor. I love this book. It has the unique effect of making you feel like you are getting smarter the more you read.”—Raffi Grinberg, author of The Real Analysis Lifesaver: All the Tools You Need to Understand Proofs“According to Molière there are many ways to declare love. It could be ‘Belle Marquise, vos beaux yeux me font mourir d’amour,’ or ‘D’amour mourir me font, belle Marquise, vos beaux yeux,’ or ‘Vos yeux beaux d’amour me font, belle Marquise, mourir.’ Molière only lists five variations and skips the 115 remaining possibilities. Philip Ording proposes a poetic transposition of mathematics. Starting with an easy theorem from high school, he offers 99 variations on the same theme, 99 different proofs of the same fact, 99 love declarations to mathematics.”—Étienne Ghys, CNRS - École normale supérieure de Lyon Ording presents ninety-nine proofs that a specific cubic equation has two real roots. The theorem itself is fairly uninteresting, but the proofs are the stars and each of them seeks to show a different aspect of the theory, history, or culture of mathematics. ---Geoffrey Dietz, MAA Reviews“Showing us the astonishing variety of ways the same mathematical facts can be justified, Ording notes the influence of Queneau’s Exercises in Style, but perhaps Wallace Stevens’s ‘Thirteen Ways of Looking at a Blackbird’ casts its shadow, too. In each proof, thought takes flight and veers in different directions, bringing back spiral snail shells, polygonal berries, and elliptical seeds to the same stable nest: proofs, like blackbirds, are omnivores!”—Emily Grosholz, Pennsylvania State University“To the outsider, mathematics seems like a matter of pure logic and skill, an endeavor to be evaluated along a single axis of excellence. But in t</t>
  </si>
  <si>
    <t>Philip Ording is a professor of mathematics at Sarah Lawrence College. He is the coeditor of Simplicity: Ideals of Practice in Mathematics and the Arts.</t>
  </si>
  <si>
    <t>Characteristic Classes. (AM-76), Volume 76</t>
  </si>
  <si>
    <t>Stasheff, James D. / Milnor, John</t>
  </si>
  <si>
    <t>Annals of Mathematics Studies</t>
  </si>
  <si>
    <t>76</t>
  </si>
  <si>
    <t xml:space="preserve"> MAT012010 MATHEMATICS / Geometry / Algebraic; MAT012030 MATHEMATICS / Geometry / Differential; MAT038000 MATHEMATICS / Topology</t>
  </si>
  <si>
    <t>The theory of characteristic classes provides a meeting ground for the various disciplines of differential topology, differential and algebraic geometry, cohomology, and fiber bundle theory. As such, it is a fundamental and an essential tool in the study of differentiable manifolds.In this volume, the authors provide a thorough introduction to characteristic classes, with detailed studies of Stiefel-Whitney classes, Chern classes, Pontrjagin classes, and the Euler class. Three appendices cover the basics of cohomology theory and the differential forms approach to characteristic classes, and provide an account of Bernoulli numbers.Based on lecture notes of John Milnor, which first appeared at Princeton University in 1957 and have been widely studied by graduate students of topology ever since, this published version has been completely revised and corrected.</t>
  </si>
  <si>
    <t>John Willard Milnor, Winner of the 2011 Leroy P. Steele Prize for Lifetime Achievement, American Mathematical SocietyJohn Milnor, Winner of the 2011 Abel Prize from the Norwegian Academy of Science and Letters</t>
  </si>
  <si>
    <t>Harmonic Analysis (PMS-43), Volume 43</t>
  </si>
  <si>
    <t>Real-Variable Methods, Orthogonality, and Oscillatory Integrals. (PMS-43)</t>
  </si>
  <si>
    <t>Stein, Elias M.</t>
  </si>
  <si>
    <t>Princeton Mathematical Series</t>
  </si>
  <si>
    <t>Analysis</t>
  </si>
  <si>
    <t xml:space="preserve"> MAT037000 MATHEMATICS / Functional Analysis</t>
  </si>
  <si>
    <t>This book contains an exposition of some of the main developments of the last twenty years in the following areas of harmonic analysis: singular integral and pseudo-differential operators, the theory of Hardy spaces, L\sup\ estimates involving oscillatory integrals and Fourier integral operators, relations of curvature to maximal inequalities, and connections with analysis on the Heisenberg group.</t>
  </si>
  <si>
    <t>Elias M. Stein, Winner of the 1998 Wolf Prize for Mathematics, the Wolf FoundationElias M. Stein, Winner of the 2005 Stefan Bergman Prize, American Mathematical Society</t>
  </si>
  <si>
    <t>Elias M. Stein is Professor of Mathematics at Princeton University.</t>
  </si>
  <si>
    <t>Linear Systems Theory</t>
  </si>
  <si>
    <t>Second Edition</t>
  </si>
  <si>
    <t>Hespanha, João P.</t>
  </si>
  <si>
    <t>Applied Mathematics</t>
  </si>
  <si>
    <t xml:space="preserve"> MAT003000 MATHEMATICS / Applied; MAT007000 MATHEMATICS / Differential Equations / General; TEC007000 Technology &amp; Engineering / Electrical</t>
  </si>
  <si>
    <t>A fully updated textbook  on linear systems theoryLinear systems theory is the cornerstone of control theory and a well-established discipline that focuses on linear differential equations from the perspective of control and estimation. This updated second edition of Linear Systems Theory covers the subject's key topics in a unique lecture-style format, making the book easy to use for instructors and students. João Hespanha looks at system representation, stability, controllability and state feedback, observability and state estimation, and realization theory. He provides the background for advanced modern control design techniques and feedback linearization and examines advanced foundational topics, such as multivariable poles and zeros and LQG/LQR. The textbook presents only the most essential mathematical derivations and places comments, discussion, and terminology in sidebars so that readers can follow the core material easily and without distraction. Annotated proofs with sidebars explain the techniques of proof construction, including contradiction, contraposition, cycles of implications to prove equivalence, and the difference between necessity and sufficiency. Annotated theoretical developments also use sidebars to discuss relevant commands available in MATLAB, allowing students to understand these tools. This second edition contains a large number of new practice exercises with solutions. Based on typical problems, these exercises guide students to succinct and precise answers, helping to clarify issues and consolidate knowledge. The book's balanced chapters can each be covered in approximately two hours of lecture time, simplifying course planning and student review. Easy-to-use textbook in unique lecture-style formatSidebars explain topics in further detailAnnotated proofs and discussions of MATLAB commandsBalanced chapters can each be taught in two hours of course lectureNew p</t>
  </si>
  <si>
    <t>Praise for the previous edition:  Linear Systems Theory gives a good presentation of the main topics on linear systems as well as more advanced topics related to controller design. The scholarship is sound and the book is very well written and readable. ---Ian Petersen, University of New South Wales, Praise for the previous edition:  This is a splendidly written textbook in fact, the next time I teach linear systems theory, I intend to use it. It covers the right amount of theory and presents the material at a perfect level for students. It has many exercises, most of which are well suited for beginning engineering graduate students. —Alan J. Laub, SIAM ReviewPraise for the previous edition:  This book provides a sound basis for an excellent course on linear systems theory. It covers a breadth of material in a fast-paced and mathematically focused way. It can be used by students wishing to specialize in this subject, as well as by those interested in this topic generally. ---Geir E. Dullerud, University of Illinois, Urbana-Champaign,</t>
  </si>
  <si>
    <t>João P. Hespanha is professor of electrical engineering in the Center for Control, Dynamical Systems and Computation at the University of California, Santa Barbara. He is the author of Noncooperative Game Theory (Princeton).</t>
  </si>
  <si>
    <t>Singular Integrals and Differentiability Properties of Functions (PMS-30), Volume 30</t>
  </si>
  <si>
    <t>81</t>
  </si>
  <si>
    <t>Singular integrals are among the most interesting and important objects of study in analysis, one of the three main branches of mathematics. They deal with real and complex numbers and their functions. In this book, Princeton professor Elias Stein, a leading mathematical innovator as well as a gifted expositor, produced what has been called the most influential mathematics text in the last thirty-five years. One reason for its success as a text is its almost legendary presentation: Stein takes arcane material, previously understood only by specialists, and makes it accessible even to beginning graduate students. Readers have reflected that when you read this book, not only do you see that the greats of the past have done exciting work, but you also feel inspired that you can master the subject and contribute to it yourself.  Singular integrals were known to only a few specialists when Stein's book was first published. Over time, however, the book has inspired a whole generation of researchers to apply its methods to a broad range of problems in many disciplines, including engineering, biology, and finance.  Stein has received numerous awards for his research, including the Wolf Prize of Israel, the Steele Prize, and the National Medal of Science. He has published eight books with Princeton, including Real Analysis in 2005.</t>
  </si>
  <si>
    <t>Introduction to Toric Varieties. (AM-131), Volume 131</t>
  </si>
  <si>
    <t>Fulton, William</t>
  </si>
  <si>
    <t>131</t>
  </si>
  <si>
    <t xml:space="preserve"> MAT012010 MATHEMATICS / Geometry / Algebraic; MAT036000 MATHEMATICS / Combinatorics</t>
  </si>
  <si>
    <t>Toric varieties are algebraic varieties arising from elementary geometric and combinatorial objects such as convex polytopes in Euclidean space with vertices on lattice points. Since many algebraic geometry notions such as singularities, birational maps, cycles, homology, intersection theory, and Riemann-Roch translate into simple facts about polytopes, toric varieties provide a marvelous source of examples in algebraic geometry. In the other direction, general facts from algebraic geometry have implications for such polytopes, such as to the problem of the number of lattice points they contain. In spite of the fact that toric varieties are very special in the spectrum of all algebraic varieties, they provide a remarkably useful testing ground for general theories. The aim of this mini-course is to develop the foundations of the study of toric varieties, with examples, and describe some of these relations and applications. The text concludes with Stanley's theorem characterizing the numbers of simplicies in each dimension in a convex simplicial polytope. Although some general theorems are quoted without proof, the concrete interpretations via simplicial geometry should make the text accessible to beginners in algebraic geometry.</t>
  </si>
  <si>
    <t>William Fulton is Professor of Mathematics at the University of Chicago.</t>
  </si>
  <si>
    <t>The Structure and Dynamics of Networks</t>
  </si>
  <si>
    <t>Newman, Mark / Barabási, Albert-László / Watts, Duncan J.</t>
  </si>
  <si>
    <t>Princeton Studies in Complexity</t>
  </si>
  <si>
    <t>19</t>
  </si>
  <si>
    <t xml:space="preserve"> MAT003000 MATHEMATICS / Applied</t>
  </si>
  <si>
    <t>From the Internet to networks of friendship, disease transmission, and even terrorism, the concept--and the reality--of networks has come to pervade modern society. But what exactly is a network? What different types of networks are there? Why are they interesting, and what can they tell us? In recent years, scientists from a range of fields--including mathematics, physics, computer science, sociology, and biology--have been pursuing these questions and building a new  science of networks.  This book brings together for the first time a set of seminal articles representing research from across these disciplines. It is an ideal sourcebook for the key research in this fast-growing field. The book is organized into four sections, each preceded by an editors' introduction summarizing its contents and general theme. The first section sets the stage by discussing some of the historical antecedents of contemporary research in the area. From there the book moves to the empirical side of the science of networks before turning to the foundational modeling ideas that have been the focus of much subsequent activity. The book closes by taking the reader to the cutting edge of network science--the relationship between network structure and system dynamics. From network robustness to the spread of disease, this section offers a potpourri of topics on this rapidly expanding frontier of the new science.</t>
  </si>
  <si>
    <t>The Structure and Dynamics of Networks performs an important service by bringing together in one volume a number of papers on network theory, and placing them in their historical context. . . . [T]he volume will serve as an introduction to the topic for the novice and a resource for the more experienced researcher.---Sarah Boslaugh, MAA Reviews This excellent collection of papers will provide great one-stop shopping to those working in the evolving world of network research. It may very well become a standard resource for the growing number of courses on networks now beginning to pervade curricula. Indeed, a current difficulty in teaching such a course is that there are no good texts, and a quick look around the Web reveals that almost all these courses are taught using research papers, many of which appear in this collection. —Dan Rockmore, Dartmouth College I read this anthology with great interest. The editors took pains to locate (and even translate) a significant number of papers predating the recent surge of interest in the science of networks, and they do a fine job of clarifying what exactly is new (and what is not so new) in the modern approach as reflected in the vast literature on the subject. The introduction to each section nicely summarizes the main findings of the featured articles. —Sergei Maslov, Brookhaven National LaboratoryThe behavioural scientist interested in the wider picture of how their work fits into the world of networks is recommended this book as a first port of call for classic citations.---Sean A. Rands, Applied Animal Behavior ScienceEach and every one of the featured papers represents a fundamental breakthrough, forming altogether a highly coherent body of knowledge. Professors Newman, Barabási, and Watts succeed in their selection, and at the same time add an extra value to the book with enlightening and interesting discussions. I strongly recommend this book to researche</t>
  </si>
  <si>
    <t>Mark Newman is Professor of Physics at the University of Michigan. Albert-László Barabási is Emil T. Hofman Professor of Physics at the University of Notre Dame. He is the author of Linked: The New Science of Networks (Perseus Books). Duncan J. Watts is Associate Professor of Sociology at Columbia University. He is the author of Six Degrees: The Science of a Connected Age (W. W. Norton) and Small Worlds: The Dynamics of Networks Between Order and Randomness (Princeton).</t>
  </si>
  <si>
    <t>Real Analysis</t>
  </si>
  <si>
    <t>Measure Theory, Integration, and Hilbert Spaces</t>
  </si>
  <si>
    <t>Stein, Elias M. / Shakarchi, Rami</t>
  </si>
  <si>
    <t xml:space="preserve"> MAT034000 MATHEMATICS / Mathematical Analysis</t>
  </si>
  <si>
    <t>Real Analysis is the third volume in the Princeton Lectures in Analysis, a series of four textbooks that aim to present, in an integrated manner, the core areas of analysis. Here the focus is on the development of measure and integration theory, differentiation and integration, Hilbert spaces, and Hausdorff measure and fractals. This book reflects the objective of the series as a whole: to make plain the organic unity that exists between the various parts of the subject, and to illustrate the wide applicability of ideas of analysis to other fields of mathematics and science.  After setting forth the basic facts of measure theory, Lebesgue integration, and differentiation on Euclidian spaces, the authors move to the elements of Hilbert space, via the L2 theory. They next present basic illustrations of these concepts from Fourier analysis, partial differential equations, and complex analysis. The final part of the book introduces the reader to the fascinating subject of fractional-dimensional sets, including Hausdorff measure, self-replicating sets, space-filling curves, and Besicovitch sets. Each chapter has a series of exercises, from the relatively easy to the more complex, that are tied directly to the text. A substantial number of hints encourage the reader to take on even the more challenging exercises. As with the other volumes in the series, Real Analysis is accessible to students interested in such diverse disciplines as mathematics, physics, engineering, and finance, at both the undergraduate and graduate levels. Also available, the first two volumes in the Princeton Lectures in Analysis:</t>
  </si>
  <si>
    <t xml:space="preserve"> As one would expect from these authors, the exposition is, in general, excellent. The explanations are clear and concise with many well-focused examples as well as an abundance of exercises, covering the full range of difficulty. . . . [I]t certainly must be on the instructor's bookshelf as a first-rate reference book. ---William P. Ziemer, SIAM ReviewElias M. Stein, Winner of the 2005 Stefan Bergman Prize, American Mathematical Society We are all fortunate that a mathematician with the experience and vision of E.M. Stein, together with his energetic young collaborator R. Shakarchi, has given us this series of four books on analysis. ---Steven George Krantz, Mathematical Reviews This series is a result of a radical rethinking of how to introduce graduate students to analysis. . . . This volume lives up to the high standard set up by the previous ones. ---Fernando Q. Gouvêa, MAA Review</t>
  </si>
  <si>
    <t>Elias M. Stein is Professor of Mathematics at Princeton University. Rami Shakarchi received his Ph.D. in Mathematics from Princeton University in 2002.</t>
  </si>
  <si>
    <t>Representation Theory of Semisimple Groups</t>
  </si>
  <si>
    <t>An Overview Based on Examples (PMS-36)</t>
  </si>
  <si>
    <t>Knapp, Anthony W.</t>
  </si>
  <si>
    <t>89</t>
  </si>
  <si>
    <t>Algebra and Number Theory</t>
  </si>
  <si>
    <t xml:space="preserve"> MAT002010 MATHEMATICS / Algebra / Abstract</t>
  </si>
  <si>
    <t>In this classic work, Anthony W. Knapp offers a survey of representation theory of semisimple Lie groups in a way that reflects the spirit of the subject and corresponds to the natural learning process. This book is a model of exposition and an invaluable resource for both graduate students and researchers. Although theorems are always stated precisely, many illustrative examples or classes of examples are given. To support this unique approach, the author includes for the reader a useful 300-item bibliography and an extensive section of notes.</t>
  </si>
  <si>
    <t>Winner of the 1997 Leroy P. Steele Prize, American Mathematics SocietyAnthony Knapp has written a marvelous book. . . . Written with accuracy, style, and a genuine desire to communicate the materials. . . . This is one of the finest books I have ever had the pleasure to read, and I recommend it in the strongest possible terms to anyone wishing to appreciate the intricate beauty and technical difficulty of representation theory of semisimple Lie groups.---R. J. Plymen, Bulletin of the London Mathematical SocietyEach [theme] is developed carefully and thoroughly, with beautifully worked examples and proofs that reflect long experience in teaching and research. . . . This result is delightful: a readable text that loses almost none of its value as a reference work.---David A. Vogan Jr., Bulletin of the American Mathematical Society</t>
  </si>
  <si>
    <t>Anthony W. Knapp is Emeritus Professor of Mathematics, State University of New York at Stony Brook. The author of numerous books, he is the former editor of the Notices of the American Mathematical Society.</t>
  </si>
  <si>
    <t>Introduction to Fourier Analysis on Euclidean Spaces (PMS-32), Volume 32</t>
  </si>
  <si>
    <t>Weiss, Guido / Stein, Elias M.</t>
  </si>
  <si>
    <t>82</t>
  </si>
  <si>
    <t>The authors present a unified treatment of basic topics that arise in Fourier analysis. Their intention is to illustrate the role played by the structure of Euclidean spaces, particularly the action of translations, dilatations, and rotations, and to motivate the study of harmonic analysis on more general spaces having an analogous structure, e.g., symmetric spaces.</t>
  </si>
  <si>
    <t>Étale Cohomology (PMS-33), Volume 33</t>
  </si>
  <si>
    <t>Milne, James S.</t>
  </si>
  <si>
    <t>90</t>
  </si>
  <si>
    <t xml:space="preserve"> MAT038000 MATHEMATICS / Topology</t>
  </si>
  <si>
    <t>One of the most important mathematical achievements of the past several decades has been A. Grothendieck's work on algebraic geometry. In the early 1960s, he and M. Artin introduced étale cohomology in order to extend the methods of sheaf-theoretic cohomology from complex varieties to more general schemes. This work found many applications, not only in algebraic geometry, but also in several different branches of number theory and in the representation theory of finite and p-adic groups. Yet until now, the work has been available only in the original massive and difficult papers. In order to provide an accessible introduction to étale cohomology, J. S. Milne offers this more elementary account covering the essential features of the theory. The author begins with a review of the basic properties of flat and étale morphisms and of the algebraic fundamental group. The next two chapters concern the basic theory of étale sheaves and elementary étale cohomology, and are followed by an application of the cohomology to the study of the Brauer group. After a detailed analysis of the cohomology of curves and surfaces, Professor Milne proves the fundamental theorems in étale cohomology -- those of base change, purity, Poincaré duality, and the Lefschetz trace formula. He then applies these theorems to show the rationality of some very general L-series.Originally published in 1980.The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University Press since its founding in 1905.</t>
  </si>
  <si>
    <t>J. S. Milne is Professor Emeritus of Mathematics at the University of Michigan at Ann Arbor.</t>
  </si>
  <si>
    <t>The Traveling Salesman Problem</t>
  </si>
  <si>
    <t>A Computational Study</t>
  </si>
  <si>
    <t>Cook, William J.</t>
  </si>
  <si>
    <t>Princeton Series in Applied Mathematics</t>
  </si>
  <si>
    <t>40</t>
  </si>
  <si>
    <t>This book presents the latest findings on one of the most intensely investigated subjects in computational mathematics--the traveling salesman problem. It sounds simple enough: given a set of cities and the cost of travel between each pair of them, the problem challenges you to find the cheapest route by which to visit all the cities and return home to where you began. Though seemingly modest, this exercise has inspired studies by mathematicians, chemists, and physicists. Teachers use it in the classroom. It has practical applications in genetics, telecommunications, and neuroscience. The authors of this book are the same pioneers who for nearly two decades have led the investigation into the traveling salesman problem. They have derived solutions to almost eighty-six thousand cities, yet a general solution to the problem has yet to be discovered. Here they describe the method and computer code they used to solve a broad range of large-scale problems, and along the way they demonstrate the interplay of applied mathematics with increasingly powerful computing platforms. They also give the fascinating history of the problem--how it developed, and why it continues to intrigue us.</t>
  </si>
  <si>
    <t>[T]he book provides a comprehensive treatment of the traveling salesman problem and I highly recommend it not only to specialists in the area but to anyone interested in combinatorial optimization.The authors have done a wonderful job of explaining how they developed new techniques in response to the challenges posed by ever larger instances of the Traveling Salesman Problem. This is a fantastic book. Ever since the early days of discrete optimization, the traveling salesman problem has served as the model for computationally hard problems. The authors are main players in this area who forged a team in 1988 to push the frontiers on how good we are in solving hard and large traveling salesman problems. Now they lay out their views, experience, and findings in this book. —Bert Gerards, Centrum voor Wiskunde en Informatica[T]the text read[s] more like a best-seller than a tome of mathematics. . . . The resulting book provides not only a map for understanding TSP computation, but should be the starting point for anyone interested in launching a computational assault on any combinatorial optimization problem.---Jan Karel Lenstra, SIAM Review This book addresses one of the most famous and important combinatorial-optimization problems—the traveling salesman problem. It is very well written, with a vivid style that captures the reader's attention. Many examples are provided that are very useful to motivate and help the reader to better understand the results presented in the book. —Matteo Fischetti, University of PadovaThe book is certainly a must for every researcher in practical TSP-computation.---Ulrich Faigle, Mathematical ReviewsIt is very well written and clearly structured. Many examples are provided, which help the reader to better understand the presented results. The authors succeed in describing the TSP problem, beginning with its history, and the first approaches, and ending with the state of the art.&lt;b</t>
  </si>
  <si>
    <t>David L. Applegate is a researcher at AT&amp;ampT Labs. Robert E. Bixby is Research Professor of Management and Noah Harding Professor of Computational and Applied Mathematics at Rice University. Vasek Chvátal is Canada Research Chair in Combinatorial Optimization at Concordia University. William J. Cook is Chandler Family Chair in Industrial and Systems Engineering at the Georgia Institute of Technology.</t>
  </si>
  <si>
    <t>Robust Optimization</t>
  </si>
  <si>
    <t>Ben-Tal, Aharon / Nemirovski, Arkadi / El Ghaoui, Laurent</t>
  </si>
  <si>
    <t>28</t>
  </si>
  <si>
    <t xml:space="preserve"> MAT003000 MATHEMATICS / Applied; MAT017000 MATHEMATICS / Linear &amp; Nonlinear Programming</t>
  </si>
  <si>
    <t>Robust optimization is still a relatively new approach to optimization problems affected by uncertainty, but it has already proved so useful in real applications that it is difficult to tackle such problems today without considering this powerful methodology. Written by the principal developers of robust optimization, and describing the main achievements of a decade of research, this is the first book to provide a comprehensive and up-to-date account of the subject. Robust optimization is designed to meet some major challenges associated with uncertainty-affected optimization problems: to operate under lack of full information on the nature of uncertainty to model the problem in a form that can be solved efficiently and to provide guarantees about the performance of the solution. The book starts with a relatively simple treatment of uncertain linear programming, proceeding with a deep analysis of the interconnections between the construction of appropriate uncertainty sets and the classical chance constraints (probabilistic) approach. It then develops the robust optimization theory for uncertain conic quadratic and semidefinite optimization problems and dynamic (multistage) problems. The theory is supported by numerous examples and computational illustrations. An essential book for anyone working on optimization and decision making under uncertainty, Robust Optimization also makes an ideal graduate textbook on the subject.</t>
  </si>
  <si>
    <t>[T]his reference book gives an excellent and stimulating account of the classical and advanced results in the field, and should be consulted by all researchers and practitioners.---Joseph Frédéric Bonnans, Zentralblatt MATHRobust optimization is an active area of research that is likely to find many practical applications in the future. This book is an authoritative reference that will be very useful to researchers working in this area. Furthermore, the book has been structured so that the first part could easily be used as the text for a graduate level course in robust optimization.---Brian Borchers, MAA Reviews</t>
  </si>
  <si>
    <t>Aharon Ben-Tal is professor of operations research at the Technion, Israel Institute for Technology. Laurent El Ghaoui is associate professor of electrical engineering and operations research at the University of California, Berkeley. Arkadi Nemirovski is professor of industrial and systems engineering at Georgia Institute of Technology.</t>
  </si>
  <si>
    <t>Probability, Markov Chains, Queues, and Simulation</t>
  </si>
  <si>
    <t>The Mathematical Basis of Performance Modeling</t>
  </si>
  <si>
    <t>Stewart, William J.</t>
  </si>
  <si>
    <t xml:space="preserve"> COM062000 COMPUTERS / Data Modeling &amp; Design; MAT003000 MATHEMATICS / Applied; MAT029000 MATHEMATICS / Probability &amp; Statistics / General; TEC009000 Technology &amp; Engineering / Engineering (General)</t>
  </si>
  <si>
    <t>Probability, Markov Chains, Queues, and Simulation provides a modern and authoritative treatment of the mathematical processes that underlie performance modeling. The detailed explanations of mathematical derivations and numerous illustrative examples make this textbook readily accessible to graduate and advanced undergraduate students taking courses in which stochastic processes play a fundamental role. The textbook is relevant to a wide variety of fields, including computer science, engineering, operations research, statistics, and mathematics.  The textbook looks at the fundamentals of probability theory, from the basic concepts of set-based probability, through probability distributions, to bounds, limit theorems, and the laws of large numbers. Discrete and continuous-time Markov chains are analyzed from a theoretical and computational point of view. Topics include the Chapman-Kolmogorov equations irreducibility the potential, fundamental, and reachability matrices random walk problems reversibility renewal processes and the numerical computation of stationary and transient distributions. The M/M/1 queue and its extensions to more general birth-death processes are analyzed in detail, as are queues with phase-type arrival and service processes. The M/G/1 and G/M/1 queues are solved using embedded Markov chains the busy period, residual service time, and priority scheduling are treated. Open and closed queueing networks are analyzed. The final part of the book addresses the mathematical basis of simulation.  Each chapter of the textbook concludes with an extensive set of exercises. An instructor's solution manual, in which all exercises are completely worked out, is also available (to professors only).  Numerous examples illuminate the mathematical theories  Carefully detailed explanations of mathematical derivations guarantee a valuable pedagogical approach  Each chapter concludes</t>
  </si>
  <si>
    <t xml:space="preserve"> The book represents a valuable text for courses in statistics and stochastic processes, so it is strongly recommended to libraries. ---Hassan S. Bakouch, Journal of Applied Statistics Clear and pleasant to read, this book distinguishes itself from comparable textbooks by its inclusion of the computational aspects of the material. —Richard R. Muntz, University of California, Los Angeles This is an excellent book on the topics of probability, Markov chains, and queuing theory. Extremely well-written, the contents range from elementary topics to quite advanced material and include plenty of well-chosen examples. —Adarsh Sethi, University of Delaware</t>
  </si>
  <si>
    <t>William J. Stewart is professor of computer science at North Carolina State University. He is the author of An Introduction to the Numerical Solution of Markov Chains (Princeton).</t>
  </si>
  <si>
    <t>Textbook</t>
  </si>
  <si>
    <t>Stochastic Finance</t>
  </si>
  <si>
    <t>An Introduction in Discrete Time</t>
  </si>
  <si>
    <t>Föllmer, Hans / Schied, Alexander</t>
  </si>
  <si>
    <t>De Gruyter Textbook</t>
  </si>
  <si>
    <t>4240</t>
  </si>
  <si>
    <t>De Gruyter</t>
  </si>
  <si>
    <t>Probability and Statistics</t>
  </si>
  <si>
    <t xml:space="preserve"> BUS091000 BUSINESS &amp; ECONOMICS / Business Mathematics; MAT003000 MATHEMATICS / Applied; MAT029000 MATHEMATICS / Probability &amp; Statistics / General</t>
  </si>
  <si>
    <t>College/higher education</t>
  </si>
  <si>
    <t>This is the fourth, newly revised edition of the classical introduction to the mathematics of finance, based on stochastic models in discrete time. In the first part of the book, simple one-period models are studied, while in the second part, the idea of dynamic hedging of contingent claims is developed in a multiperiod framework.</t>
  </si>
  <si>
    <t xml:space="preserve"> This book provides a fairly complete treatment of the most important probabilistic aspects of financial mathematics (or stochastic finance). [...] It is a worthwhile addition to the literature and will serve as highly recommended reading for students in the subject area for some years to come.  Mathematical Reviews (review of the first edition)   Since the appearance of the first edition in 2002, this book has become a classic in mathematical finance and has served in numerous courses as a basic textbook and as a basic source and introduction to the field for graduate students and researchers. [...] Altogether this is an extraordinarily well-done book concerning the subjects chosen, with a clear and readable description of its aims and material and a precise and explicit mathematical presentation. [...] This third edition has benefited from some new focus and material and is an enjoyable read and a most relevant textbook.  Mathematical Reviews (review of the third edition)</t>
  </si>
  <si>
    <t>Hans Föllmer, Humboldt-Universität zu Berlin, Germany Alexander Schied, University of Mannheim, Germany.</t>
  </si>
  <si>
    <t>Functional Analysis</t>
  </si>
  <si>
    <t>Introduction to Further Topics in Analysis</t>
  </si>
  <si>
    <t>Shakarchi, Rami / Stein, Elias M.</t>
  </si>
  <si>
    <t>This is the fourth and final volume in the Princeton Lectures in Analysis, a series of textbooks that aim to present, in an integrated manner, the core areas of analysis. Beginning with the basic facts of functional analysis, this volume looks at Banach spaces, Lp spaces, and distribution theory, and highlights their roles in harmonic analysis. The authors then use the Baire category theorem to illustrate several points, including the existence of Besicovitch sets. The second half of the book introduces readers to other central topics in analysis, such as probability theory and Brownian motion, which culminates in the solution of Dirichlet's problem. The concluding chapters explore several complex variables and oscillatory integrals in Fourier analysis, and illustrate applications to such diverse areas as nonlinear dispersion equations and the problem of counting lattice points. Throughout the book, the authors focus on key results in each area and stress the organic unity of the subject.  A comprehensive and authoritative text that treats some of the main topics of modern analysis  A look at basic functional analysis and its applications in harmonic analysis, probability theory, and several complex variables  Key results in each area discussed in relation to other areas of mathematics  Highlights the organic unity of large areas of analysis traditionally split into subfields  Interesting exercises and problems illustrate ideas  Clear proofs provided</t>
  </si>
  <si>
    <t xml:space="preserve"> Characteristically, Stein and Shakarchi reward readers for hard work by making the material pay off.  This book is accessible for graduate students. Moreover, it plays the role of an instructional book in various branches of mathematical analysis, geometry, probability, and partial differential equations. In most mathematical centers one cannot expect that such lectures will be offered as a semester-long course to students, but both students and teachers have here an excellent guide for learning and teaching the topics presented in this volume. . . . Reading this book is an enjoyable experience. The reviewer highly recommends it for students and professors interested in a clear exposition of these topics. ---Stevan Pilipovit, Mathematical Reviews This book introduces basic functional analysis, probability theory, and most importantly, aspects of modern analysis that have developed over the last half century. It is the first student-oriented textbook where all of these topics are brought together with lots of interesting exercises and problems. This is a valuable addition to the literature. —Gerald B. Folland, University of Washington This excellent book ends with a proof of the continuity of the averaging operator and applications to the determination of remainder terms in asymptotic formulas for the counting function of lattice points. Reading this book is an enjoyable experience. The reviewer highly recommends it for students and professors interested in a clear exposition of these topics. ---Stevan Pilipovic, MathSciNet Functional Analysis by Elias Stein and Rami Shakarchi is a fast-paced book on functional analysis and related topics. By page 60, you've had a decent course in functional analysis and you've got 360 pages left. ---John D. Cook, Endeavour</t>
  </si>
  <si>
    <t>Elias M. Stein is the Albert Baldwin Dod Professor of Mathematics at Princeton University. Rami Shakarchi received his PhD in mathematics from Princeton University. They are the coauthors of Complex Analysis, Fourier Analysis, and Real Analysis (all Princeton).</t>
  </si>
  <si>
    <t>Lectures on Curves on an Algebraic Surface. (AM-59), Volume 59</t>
  </si>
  <si>
    <t>Mumford, David</t>
  </si>
  <si>
    <t>59</t>
  </si>
  <si>
    <t xml:space="preserve"> MAT012010 MATHEMATICS / Geometry / Algebraic</t>
  </si>
  <si>
    <t>These lectures, delivered by Professor Mumford at Harvard in 1963-1964, are devoted to a study of properties of families of algebraic curves, on a non-singular projective algebraic curve defined over an algebraically closed field of arbitrary characteristic. The methods and techniques of Grothendieck, which have so changed the character of algebraic geometry in recent years, are used systematically throughout. Thus the classical material is presented from a new viewpoint.</t>
  </si>
  <si>
    <t>Encounters with Euclid</t>
  </si>
  <si>
    <t>How an Ancient Greek Geometry Text Shaped the World</t>
  </si>
  <si>
    <t>Wardhaugh, Benjamin</t>
  </si>
  <si>
    <t xml:space="preserve"> MAT012000 MATHEMATICS / Geometry / General; MAT015000 MATHEMATICS / History &amp; Philosophy</t>
  </si>
  <si>
    <t>A sweeping cultural history of one of the most influential mathematical books ever writtenEuclid's Elements of Geometry is one of the fountainheads of mathematics—and of culture. Written around 300 BCE, it has traveled widely across the centuries, generating countless new ideas and inspiring such figures as Isaac Newton, Bertrand Russell, Abraham Lincoln, and Albert Einstein. Encounters with Euclid tells the story of this incomparable mathematical masterpiece, taking readers from its origins in the ancient world to its lasting influence today.In this lively and informative book, Benjamin Wardhaugh explains how Euclid’s text journeyed from antiquity to the Renaissance, introducing some of the many readers, copyists, and editors who left their mark on the Elements before handing it on. He shows how some read the book as a work of philosophy, while others viewed it as a practical guide to life. He examines the many different contexts in which Euclid's book and his geometry were put to use, from the Neoplatonic school at Athens and the workshops of Restoration London to the Jesuit mission in China and the artisans' studios of medieval Baghdad. Wardhaugh shows how the Elements inspired ideas in theology, art, and music, and how the book has acquired new relevance to the strange geometries of dark matter and curved space.Encounters with Euclid traces the life and afterlives of one of the most remarkable works of mathematics ever written, revealing its continuing role in the timeless search for order and reason in an unruly world.</t>
  </si>
  <si>
    <t xml:space="preserve"> Wardhaugh's beautifully written and wide-ranging book is full of charm and learning. —Reviel Netz, author of Ludic Proof: Greek Mathematics and the Alexandrian Aesthetic This is a wonderful book that illustrates the tremendous influence Euclid's Elements has had all over the world and in virtually every century since its composition. A very enjoyable read. —Victor J. Katz, coauthor of Taming the Unknown: A History of Algebra from Antiquity to the Early Twentieth Century</t>
  </si>
  <si>
    <t>Benjamin Wardhaugh is a historian of mathematics and the author of Gunpowder and Geometry: The Life of Charles Hutton, Pit Boy, Mathematician, and Scientific Rebel and How to Read Historical Mathematics (Princeton) and the editor of A Wealth of Numbers: An Anthology of 500 Years of Popular Mathematics Writing (Princeton). He lives in Oxford, England.</t>
  </si>
  <si>
    <t>Homological Algebra (PMS-19), Volume 19</t>
  </si>
  <si>
    <t>Eilenberg, Samuel / Cartan, Henry</t>
  </si>
  <si>
    <t>77</t>
  </si>
  <si>
    <t>When this book was written, methods of algebraic topology had caused revolutions in the world of pure algebra. To clarify the advances that had been made, Cartan and Eilenberg tried to unify the fields and to construct the framework of a fully fledged theory. The invasion of algebra had occurred on three fronts through the construction of cohomology theories for groups, Lie algebras, and associative algebras. This book presents a single homology (and also cohomology) theory that embodies all three a large number of results is thus established in a general framework. Subsequently, each of the three theories is singled out by a suitable specialization, and its specific properties are studied. The starting point is the notion of a module over a ring. The primary operations are the tensor product of two modules and the groups of all homomorphisms of one module into another. From these,  higher order  derived of operations are obtained, which enjoy all the properties usually attributed to homology theories. This leads in a natural way to the study of  functors  and of their  derived functors.  This mathematical masterpiece will appeal to all mathematicians working in algebraic topology.</t>
  </si>
  <si>
    <t>Henri Cartan, formerly Professor of Mathematics at the University of Paris, is a Fellow of the Royal Society. Samuel Eilenberg (1914-1998) was Professor of Mathematics at Columbia University. Both were founding members of the Bourbaki and both received the Wolf Prize in Mathematics.</t>
  </si>
  <si>
    <t>Morse Theory. (AM-51), Volume 51</t>
  </si>
  <si>
    <t>Milnor, John</t>
  </si>
  <si>
    <t>51</t>
  </si>
  <si>
    <t xml:space="preserve"> MAT012030 MATHEMATICS / Geometry / Differential; MAT038000 MATHEMATICS / Topology</t>
  </si>
  <si>
    <t>One of the most cited books in mathematics, John Milnor's exposition of Morse theory has been the most important book on the subject for more than forty years. Morse theory was developed in the 1920s by mathematician Marston Morse. (Morse was on the faculty of the Institute for Advanced Study, and Princeton published his Topological Methods in the Theory of Functions of a Complex Variable in the Annals of Mathematics Studies series in 1947.) One classical application of Morse theory includes the attempt to understand, with only limited information, the large-scale structure of an object. This kind of problem occurs in mathematical physics, dynamic systems, and mechanical engineering. Morse theory has received much attention in the last two decades as a result of a famous paper in which theoretical physicist Edward Witten relates Morse theory to quantum field theory.  Milnor was awarded the Fields Medal (the mathematical equivalent of a Nobel Prize) in 1962 for his work in differential topology. He has since received the National Medal of Science (1967) and the Steele Prize from the American Mathematical Society twice (1982 and 2004) in recognition of his explanations of mathematical concepts across a wide range of scienti.c disciplines. The citation reads,  The phrase sublime elegance is rarely associated with mathematical exposition, but it applies to all of Milnor's writings. Reading his books, one is struck with the ease with which the subject is unfolding and it only becomes apparent after re.ection that this ease is the mark of a master.?  Milnor has published five books with Princeton University Press.</t>
  </si>
  <si>
    <t>Spin Geometry (PMS-38), Volume 38</t>
  </si>
  <si>
    <t>Michelsohn, Marie-Louise / Lawson, H. Blaine</t>
  </si>
  <si>
    <t>84</t>
  </si>
  <si>
    <t>This book offers a systematic and comprehensive presentation of the concepts of a spin manifold, spinor fields, Dirac operators, and A-genera, which, over the last two decades, have come to play a significant role in many areas of modern mathematics. Since the deeper applications of these ideas require various general forms of the Atiyah-Singer Index Theorem, the theorems and their proofs, together with all prerequisite material, are examined here in detail. The exposition is richly embroidered with examples and applications to a wide spectrum of problems in differential geometry, topology, and mathematical physics. The authors consistently use Clifford algebras and their representations in this exposition. Clifford multiplication and Dirac operator identities are even used in place of the standard tensor calculus. This unique approach unifies all the standard elliptic operators in geometry and brings fresh insights into curvature calculations. The fundamental relationships of Clifford modules to such topics as the theory of Lie groups, K-theory, KR-theory, and Bott Periodicity also receive careful consideration. A special feature of this book is the development of the theory of Cl-linear elliptic operators and the associated index theorem, which connects certain subtle spin-corbordism invariants to classical questions in geometry and has led to some of the most profound relations known between the curvature and topology of manifolds.</t>
  </si>
  <si>
    <t>Singular Points of Complex Hypersurfaces (AM-61), Volume 61</t>
  </si>
  <si>
    <t>61</t>
  </si>
  <si>
    <t>The description for this book, Singular Points of Complex Hypersurfaces. (AM-61), Volume 61, will be forthcoming.</t>
  </si>
  <si>
    <t>John Milnor is professor of mathematics and codirector of the Institute for Mathematical Sciences at Stony Brook University, State University of New York. Winner of the Fields Medal, he is the author of several books, including Lectures on the H-Cobordism Theorem (Princeton).</t>
  </si>
  <si>
    <t>Calculus Simplified</t>
  </si>
  <si>
    <t>Fernandez, Oscar</t>
  </si>
  <si>
    <t xml:space="preserve"> MAT005000 MATHEMATICS / Calculus; STU026000 STUDY AIDS / Study Guides</t>
  </si>
  <si>
    <t>An accessible, streamlined, and user-friendly approach to calculusCalculus is a beautiful subject that most of us learn from professors, textbooks, or supplementary texts. Each of these resources has strengths but also weaknesses. In Calculus Simplified, Oscar Fernandez combines the strengths and omits the weaknesses, resulting in a “Goldilocks approach” to learning calculus: just the right level of detail, the right depth of insights, and the flexibility to customize your calculus adventure.Fernandez begins by offering an intuitive introduction to the three key ideas in calculus—limits, derivatives, and integrals. The mathematical details of each of these pillars of calculus are then covered in subsequent chapters, which are organized into mini-lessons on topics found in a college-level calculus course. Each mini-lesson focuses first on developing the intuition behind calculus and then on conceptual and computational mastery. Nearly 200 solved examples and more than 300 exercises allow for ample opportunities to practice calculus. And additional resources—including video tutorials and interactive graphs—are available on the book’s website.Calculus Simplified also gives you the option of personalizing your calculus journey. For example, you can learn all of calculus with zero knowledge of exponential, logarithmic, and trigonometric functions—these are discussed at the end of each mini-lesson. You can also opt for a more in-depth understanding of topics—chapter appendices provide additional insights and detail. Finally, an additional appendix explores more in-depth real-world applications of calculus.Learning calculus should be an exciting voyage, not a daunting task. Calculus Simplified gives you the freedom to choose your calculus experience, and the right support to help you conquer the subject with confidence.· An accessible, intuitive introduction to first-semester calculus· Nearly 200 solv</t>
  </si>
  <si>
    <t xml:space="preserve"> Calculus Simplified contains just the right amount of content and depth of insight for students who need neither the rigor of a calculus class for mathematicians nor the detail of a calculus class for engineers and physicists. This book balances intuition with theory to present the appropriate level for readers working outside of those subject areas. —John A. Adam, author of A Mathematical Nature Walk Calculus Simplified provides an ideal mix of conceptual development of the big ideas and formal treatment of the process. It answers, 'What is calculus?' and 'How do I use it?' without getting bogged down in the muck that often inhibits the joy and productivity for so many students using other materials. This excellent new resource will fill an important niche. —Brent A. Ferguson, Lawrenceville School A brilliant, mind-easing, mind-straightening, and mind-empowering companion guide for all those currently working—and struggling—to discover and understand the meaning and story of calculus. —James Tanton, Mathematical Association of America and Global Math Project  This reader-friendly book is specifically designed for first-year calculus students. Fernandez writes in a welcoming style and the text is neither repetitive nor jargon-laden. With a strong presentation, well-chosen examples, and useful exercises, he does a marvelous job distilling the subject down to the essentials. —David R. Dorman, Middlebury College</t>
  </si>
  <si>
    <t>Oscar E. Fernandez is associate professor of mathematics at Wellesley College. He is the author of Everyday Calculus and The Calculus of Happiness (both Princeton).</t>
  </si>
  <si>
    <t>A Primer on Mapping Class Groups (PMS-49)</t>
  </si>
  <si>
    <t>Margalit, Dan / Farb, Benson</t>
  </si>
  <si>
    <t>41</t>
  </si>
  <si>
    <t xml:space="preserve"> MAT012000 MATHEMATICS / Geometry / General; MAT012010 MATHEMATICS / Geometry / Algebraic</t>
  </si>
  <si>
    <t>The study of the mapping class group Mod(S) is a classical topic that is experiencing a renaissance. It lies at the juncture of geometry, topology, and group theory. This book explains as many important theorems, examples, and techniques as possible, quickly and directly, while at the same time giving full details and keeping the text nearly self-contained. The book is suitable for graduate students. A Primer on Mapping Class Groups begins by explaining the main group-theoretical properties of Mod(S), from finite generation by Dehn twists and low-dimensional homology to the Dehn-Nielsen-Baer theorem. Along the way, central objects and tools are introduced, such as the Birman exact sequence, the complex of curves, the braid group, the symplectic representation, and the Torelli group. The book then introduces Teichmüller space and its geometry, and uses the action of Mod(S) on it to prove the Nielsen-Thurston classification of surface homeomorphisms. Topics include the topology of the moduli space of Riemann surfaces, the connection with surface bundles, pseudo-Anosov theory, and Thurston's approach to the classification.</t>
  </si>
  <si>
    <t>[T]his is a very pleasant and appealing book and it is an excellent reference for any reader willing to learn about this fascinating part of mathematics.---Raquel Díaz, Álvaro Martínez, European Mathematical SocietyIt is clear that a lot of care has been taken in the production of this book, something that indicates the authors' love for the subject. This book should now become the standard text for the subject.---Stephen P Humphries, Mathematical Reviews</t>
  </si>
  <si>
    <t>Benson Farb is professor of mathematics at the University of Chicago. He is the editor of Problems on Mapping Class Groups and Related Topics and the coauthor of Noncommutative Algebra. Dan Margalit is assistant professor of mathematics at Georgia Institute of Technology.</t>
  </si>
  <si>
    <t>Google's PageRank and Beyond</t>
  </si>
  <si>
    <t>The Science of Search Engine Rankings</t>
  </si>
  <si>
    <t>Meyer, Carl D. / Langville, Amy N.</t>
  </si>
  <si>
    <t xml:space="preserve"> COM051300 COMPUTERS / Programming / Algorithms; COM060090 COMPUTERS / Internet / Application Development; COM060120 COMPUTERS / Web / Search Engines; MAT000000 MATHEMATICS / General</t>
  </si>
  <si>
    <t>Why doesn't your home page appear on the first page of search results, even when you query your own name? How do other web pages always appear at the top? What creates these powerful rankings? And how? The first book ever about the science of web page rankings, Google's PageRank and Beyond supplies the answers to these and other questions and more.  The book serves two very different audiences: the curious science reader and the technical computational reader. The chapters build in mathematical sophistication, so that the first five are accessible to the general academic reader. While other chapters are much more mathematical in nature, each one contains something for both audiences. For example, the authors include entertaining asides such as how search engines make money and how the Great Firewall of China influences research.  The book includes an extensive background chapter designed to help readers learn more about the mathematics of search engines, and it contains several MATLAB codes and links to sample web data sets. The philosophy throughout is to encourage readers to experiment with the ideas and algorithms in the text.  Any business seriously interested in improving its rankings in the major search engines can benefit from the clear examples, sample code, and list of resources provided.   Many illustrative examples and entertaining asides   MATLAB code   Accessible and informal style   Complete and self-contained section for mathematics review</t>
  </si>
  <si>
    <t>Honorable Mention for the 2006 Award for Best Professional/Scholarly Book in Computer &amp;ampamp Information Science, Association of American PublishersGoogle's PageRank and Beyond describes the link analysis tool called PageRank, puts it in the context of web search engines and information retrieval, and describes competing methods for ranking webpages. It is an utterly engaging book.---Bill Satzer, MathDL.maa.orgAmy N. Langville and Carl D. Meyer examine the logic, mathematics, and sophistication behind Google's PageRank and other Internet search engine ranking programs. . . . It is an excellent work.---Ian D. Gordon, Library Journal Comprehensive and engagingly written. This book should become an important resource for many audiences: applied mathematicians, search industry professionals, and anyone who wants to learn more about how search engines work. —Jon Kleinberg, Cornell UniversityLangville and Meyer present the mathematics in all its detail. . . . But they vary the math with discussions of the many issues involved in building search engines, the 'wars' between search engine developers and those trying to artificially inflate the position of their pages, and the future of search-engine development. . . . Google's PageRank and Beyond makes good reading for anyone, student or professional, who wants to understand the details of search engines.---James Hendler, Physics Today[F]or anyone who wants to delve deeply into just how Google's PageRank works, I recommend Google's PageRank and Beyond.---Stephen H. Wildstrom, BusinessWeekThis book should be at the top of anyone's list as a must-read for those interested in how search engines work and, more specifically how Google is to meet the needs of so many people in so many ways.---Michael W. Berry, SIAM Review I don't think there are any competitive books in print with the same depth and brea</t>
  </si>
  <si>
    <t>Amy N. Langville is Assistant Professor of  Mathematics at the College of Charleston in Charleston, South Carolina. She studies mathematical algorithms for information retrieval and text and data mining applications. Carl D. Meyer is Professor of Mathematics at North Carolina State University. In addition to information retrieval, his research areas include numerical analysis, linear algebra, and Markov chains. He is the author of Matrix Analysis and Applied Linear Algebra.</t>
  </si>
  <si>
    <t>Introduction to Algebraic K-Theory. (AM-72), Volume 72</t>
  </si>
  <si>
    <t>72</t>
  </si>
  <si>
    <t xml:space="preserve"> MAT002000 MATHEMATICS / Algebra / General</t>
  </si>
  <si>
    <t>Algebraic K-theory describes a branch of algebra that centers about two functors. K0 and K1, which assign to each associative ring ∧ an abelian group K0∧ or K1∧ respectively. Professor Milnor sets out, in the present work, to define and study an analogous functor K2, also from associative rings to abelian groups. Just as functors K0 and K1 are important to geometric topologists, K2 is now considered to have similar topological applications. The exposition includes, besides K-theory, a considerable amount of related arithmetic.</t>
  </si>
  <si>
    <t>Linear Programming and Extensions</t>
  </si>
  <si>
    <t>Dantzig, George</t>
  </si>
  <si>
    <t>48</t>
  </si>
  <si>
    <t xml:space="preserve"> MAT017000 MATHEMATICS / Linear &amp; Nonlinear Programming</t>
  </si>
  <si>
    <t>In real-world problems related to finance, business, and management, mathematicians and economists frequently encounter optimization problems. In this classic book, George Dantzig looks at a wealth of examples and develops linear programming methods for their solutions. He begins by introducing the basic theory of linear inequalities and describes the powerful simplex method used to solve them. Treatments of the price concept, the transportation problem, and matrix methods are also given, and key mathematical concepts such as the properties of convex sets and linear vector spaces are covered. George Dantzig is properly acclaimed as the  father of linear programming.  Linear programming is a mathematical technique used to optimize a situation. It can be used to minimize traffic congestion or to maximize the scheduling of airline flights. He formulated its basic theoretical model and discovered its underlying computational algorithm, the  simplex method,  in a pathbreaking memorandum published by the United States Air Force in early 1948. Linear Programming and Extensions provides an extraordinary account of the subsequent development of his subject, including research in mathematical theory, computation, economic analysis, and applications to industrial problems.  Dantzig first achieved success as a statistics graduate student at the University of California, Berkeley. One day he arrived for a class after it had begun, and assumed the two problems on the board were assigned for homework. When he handed in the solutions, he apologized to his professor, Jerzy Neyman, for their being late but explained that he had found the problems harder than usual. About six weeks later, Neyman excitedly told Dantzig,  I've just written an introduction to one of your papers. Read it so I can send it out right away for publication.  Dantzig had no idea what he was talking about. He later learned that the  homework  problems had in fact been two famous u</t>
  </si>
  <si>
    <t xml:space="preserve"> The author of this book was the main force in establishing a new mathematical discipline, and he has contributed to its further development at every stage and from every angle. This volume ... is a treasure trove for those who work in this field—teachers, students, and users alike. Its encyclopaedic coverage, due in part to collaboration with other experts, makes it an absolute must. —S. Vajda, Zentralblatt für Mathematik und ihre Grenzgebiete</t>
  </si>
  <si>
    <t>George B. Dantzig is Professor Emeritus in the Department of Engineering-Economic Systems and Operations Research at Stanford University.</t>
  </si>
  <si>
    <t>Quaternions and Rotation Sequences</t>
  </si>
  <si>
    <t>A Primer with Applications to Orbits, Aerospace and Virtual Reality</t>
  </si>
  <si>
    <t>Kuipers, J. B.</t>
  </si>
  <si>
    <t xml:space="preserve"> MAT003000 MATHEMATICS / Applied; SCI040000 SCIENCE / Physics / Mathematical &amp; Computational; SCI098000 SCIENCE / Space Science</t>
  </si>
  <si>
    <t>Ever since the Irish mathematician William Rowan Hamilton introduced quaternions in the nineteenth century--a feat he celebrated by carving the founding equations into a stone bridge--mathematicians and engineers have been fascinated by these mathematical objects. Today, they are used in applications as various as describing the geometry of spacetime, guiding the Space Shuttle, and developing computer applications in virtual reality. In this book, J. B. Kuipers introduces quaternions for scientists and engineers who have not encountered them before and shows how they can be used in a variety of practical situations. The book is primarily an exposition of the quaternion, a 4-tuple, and its primary application in a rotation operator. But Kuipers also presents the more conventional and familiar 3 x 3 (9-element) matrix rotation operator. These parallel presentations allow the reader to judge which approaches are preferable for specific applications. The volume is divided into three main parts. The opening chapters present introductory material and establish the book's terminology and notation. The next part presents the mathematical properties of quaternions, including quaternion algebra and geometry. It includes more advanced special topics in spherical trigonometry, along with an introduction to quaternion calculus and perturbation theory, required in many situations involving dynamics and kinematics. In the final section, Kuipers discusses state-of-the-art applications. He presents a six degree-of-freedom electromagnetic position and orientation transducer and concludes by discussing the computer graphics necessary for the development of applications in virtual reality.</t>
  </si>
  <si>
    <t xml:space="preserve"> The text is written in a clear and readable style well suited for students wishing to master fundamental quaternion concepts. —Mark C. Allman, Senior Engineer, The Boeing Company This book will appeal to anyone with an interest in three-dimensional geometry. It is a competent and comprehensive survey. . . .  This book is unique in that it is probably the only modern book to treat quaternions seriously. . . .  A valuable asset.  [A] splendid book . . . everything one could wish for in a primer. It is also beautifully set out with an attractive layout, clear diagrams, and wide margins with explanatory notes where appropriate. It must be strongly recommended to all students of physics, engineering or computer science. ---Peter Rowlands, Contemporary Physics This is the most complete discussion of quaternions and their applications that I have seen. —Alan C. Tribble, author of A Tribble's Guide to Space</t>
  </si>
  <si>
    <t>J. B. Kuipers is Professor Emeritus of Mathematics at Calvin College. In addition to publishing papers and research notes on quaternions, he spent seventeen years in the aerospace industry where his work included developing applications of quaternion theory for aerospace systems. He also developed a six-dimensional graphics system and, as a consequence, is regarded by some as the founder of virtual reality.</t>
  </si>
  <si>
    <t>Dynamics in One Complex Variable. (AM-160)</t>
  </si>
  <si>
    <t>(AM-160) - Third Edition</t>
  </si>
  <si>
    <t>160</t>
  </si>
  <si>
    <t xml:space="preserve"> MAT000000 MATHEMATICS / General</t>
  </si>
  <si>
    <t>This volume studies the dynamics of iterated holomorphic mappings from a Riemann surface to itself, concentrating on the classical case of rational maps of the Riemann sphere. This subject is large and rapidly growing. These lectures are intended to introduce some key ideas in the field, and to form a basis for further study. The reader is assumed to be familiar with the rudiments of complex variable theory and of two-dimensional differential geometry, as well as some basic topics from topology. This third edition contains a number of minor additions and improvements: A historical survey has been added, the definition of Lattés map has been made more inclusive, and the écalle-Voronin theory of parabolic points is described. The résidu itératif is studied, and the material on two complex variables has been expanded. Recent results on effective computability have been added, and the references have been expanded and updated.  Written in his usual brilliant style, the author makes difficult mathematics look easy. This book is a very accessible source for much of what has been accomplished in the field.</t>
  </si>
  <si>
    <t>John Willard Milnor, Winner of the 2011 Leroy P. Steele Prize for Lifetime Achievement, American Mathematical SocietyJohn Milnor, Winner of the 2011 Abel Prize from the Norwegian Academy of Science and LettersJohn Milnor's book provides a solid foundation and the kind of  bird's eye view that perhaps only a mathematician of his caliber can offer.---William J. Satzer, MAA Reviews</t>
  </si>
  <si>
    <t>John Milnor is Professor of Mathematics and Co-Director of the Institute for Mathematical Sciences at SUNY, Stony Brook. He is the author of Topology from the Differential Viewpoint, Singular Points of Complex Hypersurfaces, Morse Theory, Introduction to Algebraic K-Theory, Characteristic Classes (with James Stasheff), and Lectures on the H-Cobordism Theorem (Princeton).</t>
  </si>
  <si>
    <t>Office Hours with a Geometric Group Theorist</t>
  </si>
  <si>
    <t>Margalit, Dan / Clay, Matt</t>
  </si>
  <si>
    <t xml:space="preserve"> EDU029010 EDUCATION / Teaching Methods &amp; Materials / Mathematics; MAT012000 MATHEMATICS / Geometry / General; MAT014000 MATHEMATICS / Group Theory</t>
  </si>
  <si>
    <t>Geometric group theory is the study of the interplay between groups and the spaces they act on, and has its roots in the works of Henri Poincaré, Felix Klein, J.H.C. Whitehead, and Max Dehn. Office Hours with a Geometric Group Theorist brings together leading experts who provide one-on-one instruction on key topics in this exciting and relatively new field of mathematics. It's like having office hours with your most trusted math professors.An essential primer for undergraduates making the leap to graduate work, the book begins with free groups—actions of free groups on trees, algorithmic questions about free groups, the ping-pong lemma, and automorphisms of free groups. It goes on to cover several large-scale geometric invariants of groups, including quasi-isometry groups, Dehn functions, Gromov hyperbolicity, and asymptotic dimension. It also delves into important examples of groups, such as Coxeter groups, Thompson's groups, right-angled Artin groups, lamplighter groups, mapping class groups, and braid groups. The tone is conversational throughout, and the instruction is driven by examples.Accessible to students who have taken a first course in abstract algebra, Office Hours with a Geometric Group Theorist also features numerous exercises and in-depth projects designed to engage readers and provide jumping-off points for research projects.</t>
  </si>
  <si>
    <t xml:space="preserve"> This book is a gentle introduction to the basics, and some of the gems, of geometric group theory. It gives a good flavor for many aspects of the field, the writing is clear and interesting, and there is an emphasis on examples. This is a great place to send students, both undergraduate and graduate, for a first look at geometric group theory. —Benson Farb, University of Chicago Office Hours with a Geometric Group Theorist is a fun and enticing introduction to a growing field of mathematics. It provides a valuable and much-needed resource for undergraduates, graduate students, and faculty. —Ruth Charney, Brandeis University Original and encyclopedic. —Daniel Groves, University of Illinois, Chicago Office Hours with a Geometric Group Theorist takes students on a journey from a standard mathematical education into the realm of active and lively research, encouraging them to jump right into the thick of the subject by teaching them the basics in a no-nonsense, efficient, and pleasant way. Students will enjoy the ride. —Nicolas Monod, Swiss Federal Institute of Technology in Lausanne</t>
  </si>
  <si>
    <t>Matt Clay is associate professor of mathematics at the University of Arkansas. Dan Margalit is professor of mathematics at the Georgia Institute of Technology. He is the coauthor of A Primer on Mapping Class Groups (Princeton).</t>
  </si>
  <si>
    <t>Mathematics for Human Flourishing</t>
  </si>
  <si>
    <t>Su, Francis</t>
  </si>
  <si>
    <t>Yale University Press</t>
  </si>
  <si>
    <t>History and Philosophy</t>
  </si>
  <si>
    <t xml:space="preserve"> EDU029010 EDUCATION / Teaching Methods &amp; Materials / Mathematics; MAT015000 MATHEMATICS / History &amp; Philosophy; MAT030000 MATHEMATICS / Study &amp; Teaching</t>
  </si>
  <si>
    <t>Winner of the Mathematics Association of America&amp;#39s 2021 Euler Book Prize, an inclusive vision of mathematics&amp;mdashits beauty, its humanity, and its power to build virtues that help us all flourish</t>
  </si>
  <si>
    <t>SuFrancis: Francis Su is the Benediktsson†‘Karwa Professor of Mathematics at Harvey Mudd College and the past president of the Mathematical Association of America. In 2013, he received the Haimo Award, a nationwide teaching prize for college math faculty, and in 2018 he won the Halmos-Ford writing award for the highly-acclaimed speech on which this book is based. His work has been featured in Quanta Magazine, Wired, and the New York Times.  </t>
  </si>
  <si>
    <t>Optimization Algorithms on Matrix Manifolds</t>
  </si>
  <si>
    <t>Absil, P.-A. / Sepulchre, Rodolphe / Mahony, R.</t>
  </si>
  <si>
    <t xml:space="preserve"> COM014000 COMPUTERS / Computer Science; MAT003000 MATHEMATICS / Applied; TEC009000 Technology &amp; Engineering / Engineering (General)</t>
  </si>
  <si>
    <t>Many problems in the sciences and engineering can be rephrased as optimization problems on matrix search spaces endowed with a so-called manifold structure. This book shows how to exploit the special structure of such problems to develop efficient numerical algorithms. It places careful emphasis on both the numerical formulation of the algorithm and its differential geometric abstraction--illustrating how good algorithms draw equally from the insights of differential geometry, optimization, and numerical analysis. Two more theoretical chapters provide readers with the background in differential geometry necessary to algorithmic development. In the other chapters, several well-known optimization methods such as steepest descent and conjugate gradients are generalized to abstract manifolds. The book provides a generic development of each of these methods, building upon the material of the geometric chapters. It then guides readers through the calculations that turn these geometrically formulated methods into concrete numerical algorithms. The state-of-the-art algorithms given as examples are competitive with the best existing algorithms for a selection of eigenspace problems in numerical linear algebra. Optimization Algorithms on Matrix Manifolds offers techniques with broad applications in linear algebra, signal processing, data mining, computer vision, and statistical analysis. It can serve as a graduate-level textbook and will be of interest to applied mathematicians, engineers, and computer scientists.</t>
  </si>
  <si>
    <t>The book is very well and carefully written. Every chapter starts with a page-long introduction clearly outlining its goals and how they are achieved together with possible relations to other chapters. I find the material very well explained and supported with appropriate examples. It is a pleasure to work with such a book.---Nickolay T. Trendafilov, Foundations of Computational Mathematics[T]his book is succinct but essentially self-contained it includes an appendix with background material as well as an extensive bibliography. The algorithmic techniques developed may be useful anytime a model leads to a mathematical optimization problem where the domain naturally is a manifold, particularly if the manifold is a matrix manifold. The book follows the usual definition-theorem-proof style but it is not intended for traditional course work so there are no exercises. A reader with limited exposure to manifold theory and differential geometry most likely will benefit from consulting standard texts on those subjects first.---Anders Linnér, American Mathematical Society The treatment strikes an appropriate balance between mathematical, numerical, and algorithmic points of view. The quality of the writing is quite high and very readable. The topic is very timely and is certainly of interest to myself and my students. —Kyle A. Gallivan, Florida State UniversityThis book is succinct but essentially self-contained it includes an appendix with background material as well as an extensive bibliography. The algorithmic techniques developed may be useful anytime a model leads to a mathematical optimization problem where the domain naturally is a manifold, particularly if the manifold is a matrix manifold. The book follows the usual definition-theorem-proof style but it is not intended for traditional course work so there are no exercises. A reader with limited exposure to manifold theory and differential geometry most likely will benefi</t>
  </si>
  <si>
    <t>P.-A. Absil is associate professor of mathematical engineering at the Université Catholique de Louvain in Belgium. R. Mahony is reader in engineering at the Australian National University. R. Sepulchre is professor of electrical engineering and computer science at the University of Liège in Belgium.</t>
  </si>
  <si>
    <t>Mathematical Methods of Statistics (PMS-9), Volume 9</t>
  </si>
  <si>
    <t>Cramér, Harald</t>
  </si>
  <si>
    <t>43</t>
  </si>
  <si>
    <t xml:space="preserve"> MAT029000 MATHEMATICS / Probability &amp; Statistics / General</t>
  </si>
  <si>
    <t>In this classic of statistical mathematical theory, Harald Cramér joins the two major lines of development in the field: while British and American statisticians were developing the science of statistical inference, French and Russian probabilitists transformed the classical calculus of probability into a rigorous and pure mathematical theory. The result of Cramér's work is a masterly exposition of the mathematical methods of modern statistics that set the standard that others have since sought to follow. For anyone with a working knowledge of undergraduate mathematics the book is self contained. The first part is an introduction to the fundamental concept of a distribution and of integration with respect to a distribution. The second part contains the general theory of random variables and probability distributions while the third is devoted to the theory of sampling, statistical estimation, and tests of significance.</t>
  </si>
  <si>
    <t>Harald Cramér was Professor of Actuarial Mathematics and Mathematical Statistics, and director of the Institute of Mathematical Statistics at the University of Stockholm.</t>
  </si>
  <si>
    <t>Graph Theoretic Methods in Multiagent Networks</t>
  </si>
  <si>
    <t>Egerstedt, Magnus / Mesbahi, Mehran</t>
  </si>
  <si>
    <t>33</t>
  </si>
  <si>
    <t xml:space="preserve"> MAT003000 MATHEMATICS / Applied; MAT013000 MATHEMATICS / Graphic Methods</t>
  </si>
  <si>
    <t>This accessible book provides an introduction to the analysis and design of dynamic multiagent networks. Such networks are of great interest in a wide range of areas in science and engineering, including: mobile sensor networks, distributed robotics such as formation flying and swarming, quantum networks, networked economics, biological synchronization, and social networks. Focusing on graph theoretic methods for the analysis and synthesis of dynamic multiagent networks, the book presents a powerful new formalism and set of tools for networked systems.  The book's three sections look at foundations, multiagent networks, and networks as systems. The authors give an overview of important ideas from graph theory, followed by a detailed account of the agreement protocol and its various extensions, including the behavior of the protocol over undirected, directed, switching, and random networks. They cover topics such as formation control, coverage, distributed estimation, social networks, and games over networks. And they explore intriguing aspects of viewing networks as systems, by making these networks amenable to control-theoretic analysis and automatic synthesis, by monitoring their dynamic evolution, and by examining higher-order interaction models in terms of simplicial complexes and their applications.  The book will interest graduate students working in systems and control, as well as in computer science and robotics. It will be a standard reference for researchers seeking a self-contained account of system-theoretic aspects of multiagent networks and their wide-ranging applications. This book has been adopted as a textbook at the following universities: ?  University of Stuttgart, Germany  Royal Institute of Technology, Sweden  Johannes Kepler University, Austria  Georgia Tech, USA  University of Washington, USA  Ohio University, USA &lt;/</t>
  </si>
  <si>
    <t xml:space="preserve"> This comprehensive overview of multiagent coordination brings together the existing literature on the subject and presents it in a clean, pedagogical fashion. The book will be useful to those in the areas of control theory, signal processing, and related disciplines. —Ali Jadbabaie, University of Pennsylvania This well-organized book is an extensive and complete introduction to graph theoretic methods in the context of multiagent and multivehicle cooperative networks. The presentation of the material is elegant and in addition to basic results, the book includes new topics not commonly found in the literature. Ideal for graduate students and researchers, the book represents a significant contribution to the emerging field of cooperative control and consensus. —Randy Beard, Brigham Young University This book focuses on graph theoretic techniques in multiagent systems, with a strong emphasis on agreement problems. It covers a good selection of issues and will make a solid textbook for advanced courses in the field. —Richard Murray, California Institute of TechnologyPresently, there are few books on multiagent systems. Thus, this book can be a useful reference book for graduate students and researchers focusing on systems, controls, and robotics, and help them to better know and study multiagent systems.---Long Wang, Mathematical Reviews</t>
  </si>
  <si>
    <t>Mehran Mesbahi is associate professor of aeronautics and astronautics at the University of Washington. Magnus Egerstedt is associate professor of electrical and computer engineering at Georgia Institute of Technology.</t>
  </si>
  <si>
    <t>Elliptic Curves. (MN-40), Volume 40</t>
  </si>
  <si>
    <t>Mathematical Notes</t>
  </si>
  <si>
    <t xml:space="preserve"> MAT002010 MATHEMATICS / Algebra / Abstract; MAT012010 MATHEMATICS / Geometry / Algebraic; MAT034000 MATHEMATICS / Mathematical Analysis</t>
  </si>
  <si>
    <t>An elliptic curve is a particular kind of cubic equation in two variables whose projective solutions form a group. Modular forms are analytic functions in the upper half plane with certain transformation laws and growth properties. The two subjects--elliptic curves and modular forms--come together in Eichler-Shimura theory, which constructs elliptic curves out of modular forms of a special kind. The converse, that all rational elliptic curves arise this way, is called the Taniyama-Weil Conjecture and is known to imply Fermat's Last Theorem. Elliptic curves and the modeular forms in the Eichler- Shimura theory both have associated L functions, and it is a consequence of the theory that the two kinds of L functions match. The theory covered by Anthony Knapp in this book is, therefore, a window into a broad expanse of mathematics--including class field theory, arithmetic algebraic geometry, and group representations--in which the concidence of L functions relates analysis and algebra in the most fundamental ways. Developing, with many examples, the elementary theory of elliptic curves, the book goes on to the subject of modular forms and the first connections with elliptic curves. The last two chapters concern Eichler-Shimura theory, which establishes a much deeper relationship between the two subjects. No other book in print treats the basic theory of elliptic curves with only undergraduate mathematics, and no other explains Eichler-Shimura theory in such an accessible manner.</t>
  </si>
  <si>
    <t>Anthony W. Knapp is Professor of Mathematics at the University of New York, Stony Brook. He is the author of Representation Theory of Semisimple Groups: An Overview Based on Examples and Lie Groups, Lie Algebras, and Cohomology (both published by Princeton University Press).</t>
  </si>
  <si>
    <t>The Classical Groups</t>
  </si>
  <si>
    <t>Their Invariants and Representations (PMS-1)</t>
  </si>
  <si>
    <t>Weyl, Hermann</t>
  </si>
  <si>
    <t>83</t>
  </si>
  <si>
    <t xml:space="preserve"> MAT014000 MATHEMATICS / Group Theory</t>
  </si>
  <si>
    <t>In this renowned volume, Hermann Weyl discusses the symmetric, full linear, orthogonal, and symplectic groups and determines their different invariants and representations. Using basic concepts from algebra, he examines the various properties of the groups. Analysis and topology are used wherever appropriate. The book also covers topics such as matrix algebras, semigroups, commutators, and spinors, which are of great importance in understanding the group-theoretic structure of quantum mechanics. Hermann Weyl was among the greatest mathematicians of the twentieth century. He made fundamental contributions to most branches of mathematics, but he is best remembered as one of the major developers of group theory, a powerful formal method for analyzing abstract and physical systems in which symmetry is present. In The Classical Groups, his most important book, Weyl provided a detailed introduction to the development of group theory, and he did it in a way that motivated and entertained his readers. Departing from most theoretical mathematics books of the time, he introduced historical events and people as well as theorems and proofs. One learned not only about the theory of invariants but also when and where they were originated, and by whom. He once said of his writing,  My work always tried to unite the truth with the beautiful, but when I had to choose one or the other, I usually chose the beautiful.   Weyl believed in the overall unity of mathematics and that it should be integrated into other fields. He had serious interest in modern physics, especially quantum mechanics, a field to which The Classical Groups has proved important, as it has to quantum chemistry and other fields. Among the five books Weyl published with Princeton, Algebraic Theory of Numbers inaugurated the Annals of Mathematics Studies book series, a crucial and enduring foundation of Princeton's mathematics list and the most distinguished book se</t>
  </si>
  <si>
    <t>The Princeton Companion to Applied Mathematics</t>
  </si>
  <si>
    <t>Glendinning, Paul / Dennis, Mark R. / Martin, Paul A. / Santosa, Fadil / Tanner, Jared / Higham, Nicholas J.</t>
  </si>
  <si>
    <t xml:space="preserve"> MAT000000 MATHEMATICS / General; MAT003000 MATHEMATICS / Applied; MAT026000 MATHEMATICS / Reference</t>
  </si>
  <si>
    <t>This is the most authoritative and accessible single-volume reference book on applied mathematics. Featuring numerous entries by leading experts and organized thematically, it introduces readers to applied mathematics and its uses explains key concepts describes important equations, laws, and functions looks at exciting areas of research covers modeling and simulation explores areas of application and more.Modeled on the popular Princeton Companion to Mathematics, this volume is an indispensable resource for undergraduate and graduate students, researchers, and practitioners in other disciplines seeking a user-friendly reference book on applied mathematics.Features nearly 200 entries organized thematically and written by an international team of distinguished contributorsPresents the major ideas and branches of applied mathematics in a clear and accessible wayExplains important mathematical concepts, methods, equations, and applicationsIntroduces the language of applied mathematics and the goals of applied mathematical researchGives a wide range of examples of mathematical modelingCovers continuum mechanics, dynamical systems, numerical analysis, discrete and combinatorial mathematics, mathematical physics, and much moreExplores the connections between applied mathematics and other disciplinesIncludes suggestions for further reading, cross-references, and a comprehensive index</t>
  </si>
  <si>
    <t xml:space="preserve"> Monumental and comprehensive, The Princeton Companion to Applied Mathematics does a breathtaking job of conveying the richness, depth, and vitality of today's applied mathematics. Better still, it does so in a remarkably clear and friendly voice. An instant classic. —Steven Strogatz, Cornell University and author of The Joy of xA handy one-volume reference for applied mathematics that cuts across several disciplines within an academic framework.---Lesley S.J. Farmer, Reference Reviews A lot of modern science is applied math. Thus, The Princeton Companion to Applied Mathematics is a remarkable compendium of insight from across the sciences. Whether you want new insights into your own field or just want to learn something interesting about the world, this book is an ideal place to start. —John H. Miller, Carnegie Mellon University and the Santa Fe Institute The editors are distinguished scientists and, perhaps of even more significance for a reference book like this, excellent expositors of mathematics across a range of levels. —Jan Hesthaven, Swiss Federal Institute of Technology in Lausanne[A]n excellent reference that successfully compiles into a readable and engaging form the broad range of topics that an applied mathematician might encounter in their career. . . . As a reader, I find myself flipping through the pages and becoming engaged in new and interesting ideas from the world of applied math.---Joanna Bieri, MAA ReviewsThe treasures [in the Princeton Companion to Applied Mathematics] go on and on.---Lloyd N. Trefethen, SIAM Review[A] valuable addition to the mathematics library of any university or research institution.Higham and his associate editors . . . have produced an admirably readable and informative volume, which anyone interested in applied mathematics would be well advised to consult or--better still--to own!---James Case,</t>
  </si>
  <si>
    <t>Nicholas J. Higham is the Richardson Professor of Applied Mathematics at The University of Manchester. Mark R. Dennis is professor of theoretical physics at the University of Bristol. Paul Glendinning is professor of applied mathematics at The University of Manchester. Paul A. Martin is professor of applied mathematics at the Colorado School of Mines. Fadil Santosa is professor of mathematics at the University of Minnesota. Jared Tanner is professor of the mathematics of information at the University of Oxford.</t>
  </si>
  <si>
    <t>Statistics in Theory and Practice</t>
  </si>
  <si>
    <t>Lupton, Robert</t>
  </si>
  <si>
    <t>Aimed at a diverse scientific audience, including physicists, astronomers, chemists, geologists, and economists, this book explains the theory underlying the classical statistical methods. Its level is between introductory  how to  texts and intimidating mathematical monographs. A reader without previous exposure to statistics will finish the book with a sound working knowledge of statistical methods, while a reader already familiar with the standard tests will come away with an understanding of their strengths, weaknesses, and domains of applicability. The mathematical level is that of an advanced undergraduate for example, matrices and Fourier analysis are used where appropriate. Among the topics covered are common probability distributions sampling and the distribution of sampling statistics confidence intervals, hypothesis testing, and the theory of tests estimation (including maximum likelihood) goodness of fit (including c2 and Kolmogorov-Smirnov tests) and non-parametric and rank tests. There are nearly one hundred problems (with answers) designed to bring out points in the text and to cover topics slightly outside the main line of development.</t>
  </si>
  <si>
    <t xml:space="preserve"> Aimed at a diverse scientific audience, including physicists, astronomers, chemists, geologists, and economists, this book explains the theory underlying the classical statistical methods . . .There are nearly one hundred problems (with answers) designed to bring out points in the text and to cover topics lightly outside the main line of development. </t>
  </si>
  <si>
    <t>Robert Lupton is a member of the professional staff in astrophysical sciences at Princeton University.</t>
  </si>
  <si>
    <t>Introductory Lectures on Equivariant Cohomology</t>
  </si>
  <si>
    <t>(AMS-204)</t>
  </si>
  <si>
    <t>Tu, Loring W.</t>
  </si>
  <si>
    <t>204</t>
  </si>
  <si>
    <t xml:space="preserve"> MAT002000 MATHEMATICS / Algebra / General; MAT012000 MATHEMATICS / Geometry / General; MAT012010 MATHEMATICS / Geometry / Algebraic; MAT038000 MATHEMATICS / Topology</t>
  </si>
  <si>
    <t>This book gives a clear introductory account of equivariant cohomology, a central topic in algebraic topology. Equivariant cohomology is concerned with the algebraic topology of spaces with a group action, or in other words, with symmetries of spaces. First defined in the 1950s, it has been introduced into K-theory and algebraic geometry, but it is in algebraic topology that the concepts are the most transparent and the proofs are the simplest. One of the most useful applications of equivariant cohomology is the equivariant localization theorem of Atiyah-Bott and Berline-Vergne, which converts the integral of an equivariant differential form into a finite sum over the fixed point set of the group action, providing a powerful tool for computing integrals over a manifold. Because integrals and symmetries are ubiquitous, equivariant cohomology has found applications in diverse areas of mathematics and physics.Assuming readers have taken one semester of manifold theory and a year of algebraic topology, Loring Tu begins with the topological construction of equivariant cohomology, then develops the theory for smooth manifolds with the aid of differential forms. To keep the exposition simple, the equivariant localization theorem is proven only for a circle action. An appendix gives a proof of the equivariant de Rham theorem, demonstrating that equivariant cohomology can be computed using equivariant differential forms. Examples and calculations illustrate new concepts. Exercises include hints or solutions, making this book suitable for self-study.</t>
  </si>
  <si>
    <t>Loring W. Tu is professor of mathematics at Tufts University. He is the author of An Introduction to Manifolds and Differential Geometry, and the coauthor (with Raoul Bott) of Differential Forms in Algebraic Topology.</t>
  </si>
  <si>
    <t>The Pythagorean Theorem</t>
  </si>
  <si>
    <t>A 4,000-Year History</t>
  </si>
  <si>
    <t>Maor, Eli</t>
  </si>
  <si>
    <t>71</t>
  </si>
  <si>
    <t>An exploration of one of the most celebrated and well-known theorems in mathematicsBy any measure, the Pythagorean theorem is the most famous statement in all of mathematics. In this book, Eli Maor reveals the full story of this ubiquitous geometric theorem. Although attributed to Pythagoras, the theorem was known to the Babylonians more than a thousand years earlier. Pythagoras may have been the first to prove it, but his proof—if indeed he had one—is lost to us. The theorem itself, however, is central to almost every branch of science, pure or applied. Maor brings to life many of the characters that played a role in its history, providing a fascinating backdrop to perhaps our oldest enduring mathematical legacy.</t>
  </si>
  <si>
    <t xml:space="preserve"> There is something intoxicating about seeing one truth revealed in so many ways. It all makes for hours of glorious mathematical distraction. —Ben Longstaff, New Scientist At last, a popular book that isn't afraid to print a mathematical formula in all its symbolic glory! Thanks to Eli Maor for proving—in his delightful, playful way—the eternal importance of a three-sided idea as old as humankind. —Dava Sobel, author of Longitude“A popular account of important ideas and their development. —Peter M. Neumann, Times Higher Education Supplement Maor expertly tells the story of how this simple theorem known to schoolchildren is part and parcel of much of mathematics itself. —Amy Shell-Gellasch, MAA Reviews If one has never read a book by Eli Maor, this book is a great place to start. —J. Johnson, Choice</t>
  </si>
  <si>
    <t>Eli Maor is the author of seven books, including Music by the Numbers, Trigonometric Delights, To Infinity and Beyond, and e: The Story of a Number (all Princeton). He is a former professor of the history of mathematics at Loyola University Chicago.</t>
  </si>
  <si>
    <t>Euler's Gem</t>
  </si>
  <si>
    <t>The Polyhedron Formula and the Birth of Topology</t>
  </si>
  <si>
    <t>Richeson, David S.</t>
  </si>
  <si>
    <t xml:space="preserve"> MAT012000 MATHEMATICS / Geometry / General; MAT015000 MATHEMATICS / History &amp; Philosophy; MAT038000 MATHEMATICS / Topology</t>
  </si>
  <si>
    <t>How a simple equation reshaped mathematicsLeonhard Euler’s polyhedron formula describes the structure of many objects—from soccer balls and gemstones to Buckminster Fuller’s buildings and giant all-carbon molecules. Yet Euler’s theorem is so simple it can be explained to a child. From ancient Greek geometry to today’s cutting-edge research, Euler’s Gem celebrates the discovery of Euler’s beloved polyhedron formula and its far-reaching impact on topology, the study of shapes. Using wonderful examples and numerous illustrations, David Richeson presents this mathematical idea’s many elegant and unexpected applications, such as showing why there is always some windless spot on earth, how to measure the acreage of a tree farm by counting trees, and how many crayons are needed to color any map. Filled with a who’s who of brilliant mathematicians who questioned, refined, and contributed to a remarkable theorem’s development, Euler’s Gem will fascinate every mathematics enthusiast. This paperback edition contains a new preface by the author.</t>
  </si>
  <si>
    <t>“David Richeson’s Euler’s Gem does an outstanding job of explaining serious mathematics to a general audience. . . . The book succeeds at showing the reader a lot of attractive mathematics with a well-chosen level of technical detail.”—Jeremy L. Martin, Notices of the AMS“This is an excellent book about a great man and a timeless formula.”—Charles Ashbacher, Journal of Recreational Mathematics“It was a pleasure reading this book, and I recommend it to everyone who is not afraid of mathematical arguments and has ever wondered what this field of ‘rubbersheet geometry’ is about. You will not be disappointed.”—Jeanine Daems, Mathematical Intelligencer“The author has achieved a remarkable feat, introducing a naïve reader to a rich history without compromising the insights and without leaving out a delicious detail. . . . An awe-inspiring experience.”—Choice</t>
  </si>
  <si>
    <t>David S. Richeson is professor of mathematics at Dickinson College.</t>
  </si>
  <si>
    <t>Music, Math, and Mind</t>
  </si>
  <si>
    <t>The Physics and Neuroscience of Music</t>
  </si>
  <si>
    <t>Sulzer, David</t>
  </si>
  <si>
    <t>Columbia University Press</t>
  </si>
  <si>
    <t xml:space="preserve"> MAT000000 MATHEMATICS / General; MUS000000 MUSIC / General; SCI001000 SCIENCE / Acoustics &amp; Sound; SCIENCE / Life Sciences / Anatomy &amp; Physiology (see also Life Sciences / Human Anatomy &amp; Physiology); SCI089000 SCIENCE / Life Sciences / Neuroscience</t>
  </si>
  <si>
    <t>Why does a clarinet play at lower pitches than a flute? What does it mean for sounds to be in or out of tune? How are emotions carried by music? Do other animals perceive sound like we do? How might a musician use math to come up with new ideas?This book offers a lively exploration of the mathematics, physics, and neuroscience that underlie music in a way that readers without scientific background can follow. David Sulzer, also known in the musical world as Dave Soldier, explains why the perception of music encompasses the physics of sound, the functions of the ear and deep-brain auditory pathways, and the physiology of emotion. He delves into topics such as the math by which musical scales, rhythms, tuning, and harmonies are derived, from the days of Pythagoras to technological manipulation of sound waves. Sulzer ranges from styles from around the world to canonical composers to hip-hop, the history of experimental music, and animal sound by songbirds, cetaceans, bats, and insects. He makes accessible a vast range of material, helping readers discover the universal principles behind the music they find meaningful.Written for musicians and music lovers with any level of science and math proficiency, including none, Music, Math, and Mind demystifies how music works while testifying to its beauty and wonder.</t>
  </si>
  <si>
    <t>Nota BeneIntroduction1. The Parameters of Sound2. The Math of Pitch, Scales, and Harmony3. Waves and Harmonics4. The Math of Sound and Resonance5. Math and Rhythmic StructureCenterpiece: The Sense of Hearing6. Brain Mechanisms of Rhythm7. Neural Mechanisms of Emotion8. Ear Physiology: How Air Waves Become Sound9. Deep Brain Physiology of Sound10. Sound Disorders, Illusions, and Hallucinations11. Animal Sound, Song, and MusicAcknowledgmentsAppendix 1: Musical Pitch to Frequency TableAppendix 2: Further ReadingBibliographyAuthor’s Selected Compositions and DiscographyIndex</t>
  </si>
  <si>
    <t>Jaron Lanier, writer / computer scientist / musician:If you think you love music as much as you possibly could, think again. Music, which is so hard to define, and which connects to everything, has yet to reveal every level of its joy to you. This book will help you experience music as an animal, a neural pathway, or a mathematical principle.Roald Hoffmann, chemist and writer:It is rare that one finds a book where on opening any page, one is drawn to read on and… to read back. Every page has a story, every page a fascinating connection between the universal joy we find in music and some biological or mathematical fact. Here is the place to find out about the way crickets make music, and the McGurk effect! The science comes along gently, never intimidating. Only a neurobiologist who is a master composer and musician could have written this wonderful book!Bob Neuwirth, singer-songwriter and record producer:Musicians shouldn’t be intimidated by the title of the book by David Sulzer, Music, Math, and Mind: The Physics and Neuroscience of Music. This is a book that any musician or music fan will find both enjoyable and educational. The questions regarding the science, biology and math related to music are made easily understandable and the book is grounded in David’s passion for both creating and enjoying music. At the end, anyone reading this book will have a greater appreciation for the creative spirit and a way to understand music in even deeper ways.Van Dyke Parks, performer / arranger / producer / composer / lyricist (the Beach Boys):When your band protests “Whaddaya mean ‘dynamics’? I’m playing as loud as I can!”—- turn him onto the solid matter in Music, Math, and Mind. As to Soldier’s confection? A ribald reality check on what makes music matter, and why we should mind.Susan Savage-Rumbaugh, primatologist and psychologist, specialist in communication by bonobos:This is an amazing book. Readers will come back to it aga</t>
  </si>
  <si>
    <t>SulzerDavid: David Sulzer received his PhD from Columbia and is Professor in the Departments of Psychiatry, Neurology and Pharmacology at Columbia University Medical Center. He has made fundamental contributions to our understanding of neuronal signaling in areas of basic memory, movement and addiction. In addition to his scientific life David is a musician and performance artist going by the stage name Dave Soldier. He has collaborated with many leading NY artists, including the Manhattan Chamber Orchestra and members of the Velvet Underground.David Sulzer is a professor in the Departments of Psychiatry, Neurology, and Pharmacology at Columbia University Medical Center. His laboratory has made important contributions to the study of brain mechanisms involved in autism, Parkinson’s disease, drug addiction, and learning and memory. He is also a composer and performer under the stage name Dave Soldier and has worked with many major figures in the classical, jazz, and pop worlds, appearing on over one hundred records. Some of his projects bridge music and neuroscience, including the Thai Elephant Orchestra, an orchestra of fourteen elephants in northern Thailand, and the Brainwave Music Project, which uses EEGs of brain activity to create compositions.</t>
  </si>
  <si>
    <t>Mathematics and Computation</t>
  </si>
  <si>
    <t>A Theory Revolutionizing Technology and Science</t>
  </si>
  <si>
    <t>Wigderson, Avi</t>
  </si>
  <si>
    <t xml:space="preserve"> COM014000 COMPUTERS / Computer Science; MAT000000 MATHEMATICS / General</t>
  </si>
  <si>
    <t>An introduction to computational complexity theory, its connections and interactions with mathematics, and its central role in the natural and social sciences, technology, and philosophyMathematics and Computation provides a broad, conceptual overview of computational complexity theory—the mathematical study of efficient computation. With important practical applications to computer science and industry, computational complexity theory has evolved into a highly interdisciplinary field, with strong links to most mathematical areas and to a growing number of scientific endeavors.Avi Wigderson takes a sweeping survey of complexity theory, emphasizing the field’s insights and challenges. He explains the ideas and motivations leading to key models, notions, and results. In particular, he looks at algorithms and complexity, computations and proofs, randomness and interaction, quantum and arithmetic computation, and cryptography and learning, all as parts of a cohesive whole with numerous cross-influences. Wigderson illustrates the immense breadth of the field, its beauty and richness, and its diverse and growing interactions with other areas of mathematics. He ends with a comprehensive look at the theory of computation, its methodology and aspirations, and the unique and fundamental ways in which it has shaped and will further shape science, technology, and society. For further reading, an extensive bibliography is provided for all topics covered.Useful for undergraduates in mathematics and computer science as well as researchers and teachers in the field, Mathematics and Computation brings conceptual clarity to a central and dynamic scientific discipline.· Comprehensive coverage of computational complexity theory· High-level, intuitive exposition· Historical accounts of the evolution and motivations of central concepts and models· A resourceful look at the theory’s influence on science, technology,</t>
  </si>
  <si>
    <t>“This is a remarkable book. It surveys the entire current scope of theoretical computer science, in a way only Avi Wigderson, our field’s consummate generalist, could do. It also sets out Wigderson’s vision for the future and his sociological thoughts about theoretical computer science and its interactions with neighboring fields. I recommend it to anyone looking for a panoramic view of the subject.”—Scott Aaronson, University of Texas, Austin“This book is a real gem. Avi Wigderson has woven together very big and deep ideas from the field, such as pseudorandomness and hardness of computation, in a way that is accessible to a general scientific audience.”—Toniann Pitassi, University of Toronto  A beautiful, broad view of theoretical computer science, by a giant in the field. A must-read. —Ryan O'Donnell, Carnegie Mellon University“This wonderful exposition of modern complexity theory distills complex arguments down to their main insights, and deftly explains the interconnections between entire subfields. This book will have a major impact on the way we teach complexity theory, and the way that graduate students in the field learn it.”—Ankur Moitra, Massachusetts Institute of Technology“Mathematics and Computation presents a panoramic view of the theory of computation, starting from its origins in the 1930s to modern directions and developments, with an emphasis on the latter. With impressive breadth and depth, this book covers an amazing amount of ground.”—Mark Braverman, Princeton University“A delightful, lucid, and personal guide that perfectly captures the spirit of the field, and does full justice to both its depth and breadth.”—Leslie Valiant, Harvard University</t>
  </si>
  <si>
    <t>Avi Wigderson is the Herbert H. Maass Professor in the School of Mathematics at the Institute for Advanced Study in Princeton, New Jersey.</t>
  </si>
  <si>
    <t>Observation and Experiment</t>
  </si>
  <si>
    <t>An Introduction to Causal Inference</t>
  </si>
  <si>
    <t>Rosenbaum, Paul</t>
  </si>
  <si>
    <t>Harvard University Press</t>
  </si>
  <si>
    <t xml:space="preserve"> MAT029000 MATHEMATICS / Probability &amp; Statistics / General; MED028000 MEDICAL / Epidemiology; MED112000 MEDICAL / Evidence-Based Medicine; SCI043000 SCIENCE / Research &amp; Methodology; SOC019000 SOCIAL SCIENCE / Methodology</t>
  </si>
  <si>
    <t>In the face of conflicting claims about some treatments, behaviors, and policies, the question arises: What is the most scientifically rigorous way to draw conclusions about cause and effect in the study of humans? In this introduction to causal inference, Paul Rosenbaum explains key concepts and methods through real-world examples.</t>
  </si>
  <si>
    <t>CoverContentsPrefaceReading OptionsList of ExamplesPart I. Randomized Experiments1. A Randomized Trial2. Structure3. Causal Inference in Randomized Experiments4. Irrationality and PolioPart II. Observational Studies5. Between Observational Studies and Experiments6. Natural Experiments7. Elaborate Theories8. Quasi-experimental Devices9. Sensitivity to Bias10. Design Sensitivity11. Matching Techniques12. Biases from General Dispositions13. Instruments14. Conclusion</t>
  </si>
  <si>
    <t>The book is a very valuable contribution… Highly recommended.-- Carol Joyce Blumberg International Statistical ReviewA well-written and thoughtful reflection on the doing of causal inference from one of causal inference’s noted experts.-- Jameson A. Quinn and Luke W. Miratrix Journal of the American Statistical AssociationThe author’s voice is an important element in the book’s success. Rosenbaum is consistently clear and direct, and seems at times to be speaking directly to the reader. His excellent set of examples (twenty-five of them altogether) bring the more theoretical discussions to life.-- William J. Satzer MAA ReviewsA treasure trove of considerations and strategies for making causal inferences from observational studies and experiments. The book is a joy to read and contains interesting material for readers at all levels of experience with causal inference.-- Dylan S. Small Observational StudiesRosenbaum is a gifted expositor, and as a result, this book is an outstanding introduction to the topic for anyone who is interested in understanding the basic ideas and approaches to causal inference.-- Joel B. Greenhouse and Edward H. Kennedy PsychometrikaA researcher seeking instruction in the sophisticated use of [statistical significance] techniques may want to consult Observation and Experiment.-- James Ryerson New York Times Book ReviewRosenbaum’s book is, as would be expected, a carefully and precisely written treatment of its subject, reflecting superb statistical understanding, all communicated with the skill of a master teacher.-- Stephen M. Stigler, author of The Seven Pillars of Statistical Wisdom</t>
  </si>
  <si>
    <t>RosenbaumPaul: Paul R. Rosenbaum is Robert G. Putzel Professor of Statistics at the Wharton School and a Senior Fellow of the Leonard Davis Institute of Health Economics, University of Pennsylvania.</t>
  </si>
  <si>
    <t>Differential Equations</t>
  </si>
  <si>
    <t>A first course on ODE and a brief introduction to PDE</t>
  </si>
  <si>
    <t>Ahmad, Shair / Ambrosetti, Antonio</t>
  </si>
  <si>
    <t>Differential Equations and Dynamical Systems</t>
  </si>
  <si>
    <t xml:space="preserve"> MAT007010 MATHEMATICS / Differential Equations / Ordinary; MAT007020 MATHEMATICS / Differential Equations / Partial; MAT034000 MATHEMATICS / Mathematical Analysis</t>
  </si>
  <si>
    <t>This book is mainly intended as a textbook for students at the Sophomore-Junior level, majoring in mathematics, engineering, or the sciences in general. The book includes the basic topics in Ordinary Differential Equations, normally taught in an undergraduate class, as linear and nonlinear equations and systems, Bessel functions, Laplace transform, stability, etc. It is written with ample exibility to make it appropriate either as a course stressing applications, or a course stressing rigor and analytical thinking. This book also offers sufficient material for a one-semester graduate course, covering topics such as phase plane analysis, oscillation, Sturm-Liouville equations, Euler-Lagrange equations in Calculus of Variations, first and second order linear PDE in 2D. There are substantial lists of exercises at the ends of chapters. A solutions manual, containing complete and detailed solutions to all the exercises in the book, is available to instructors who adopt the book for teaching their classes.</t>
  </si>
  <si>
    <t>Shair Ahmad, University of Texas at San Antonio, USA Antonio Ambrosetti, SISSA, Italy.</t>
  </si>
  <si>
    <t>Three-Dimensional Geometry and Topology, Volume 1</t>
  </si>
  <si>
    <t>(PMS-35)</t>
  </si>
  <si>
    <t>Thurston, William P.</t>
  </si>
  <si>
    <t>Levy, Silvio</t>
  </si>
  <si>
    <t>52</t>
  </si>
  <si>
    <t xml:space="preserve"> MAT012000 MATHEMATICS / Geometry / General; MAT038000 MATHEMATICS / Topology</t>
  </si>
  <si>
    <t>This book develops some of the extraordinary richness, beauty, and power of geometry in two and three dimensions, and the strong connection of geometry with topology. Hyperbolic geometry is the star. A strong effort has been made to convey not just denatured formal reasoning (definitions, theorems, and proofs), but a living feeling for the subject. There are many figures, examples, and exercises of varying difficulty. This book was the origin of a grand scheme developed by Thurston that is now coming to fruition. In the 1920s and 1930s the mathematics of two-dimensional spaces was formalized. It was Thurston's goal to do the same for three-dimensional spaces. To do this, he had to establish the strong connection of geometry to topology--the study of qualitative questions about geometrical structures. The author created a new set of concepts, and the expression  Thurston-type geometry  has become a commonplace. Three-Dimensional Geometry and Topology had its origins in the form of notes for a graduate course the author taught at Princeton University between 1978 and 1980. Thurston shared his notes, duplicating and sending them to whoever requested them. Eventually, the mailing list grew to more than one thousand names. The book is the culmination of two decades of research and has become the most important and influential text in the field. Its content also provided the methods needed to solve one of mathematics' oldest unsolved problems--the Poincaré Conjecture. In 2005 Thurston won the first AMS Book Prize, for Three-dimensional Geometry and Topology. The prize recognizes an outstanding research book that makes a seminal contribution to the research literature. Thurston received the Fields Medal, the mathematical equivalent of the Nobel Prize, in 1982 for the depth and originality of his contributions to mathematics. In 1979 he was awarded the Alan T. Waterman Award, which recognizes an outstanding young researc</t>
  </si>
  <si>
    <t>Winner of the 1997 for the Best Professional/Scholarly Book in Mathematics, Association of American PublishersWinner of the 2005 Book Prize, American Mathematical SocietyThe present volume represents the culmination of nearly two decades of honoring his famous but difficult 1978 lecture notes. This beautifully produced, exquisitely organized volume now reads as easily as one could possibly hope given the profundity of the material. An instant classic.</t>
  </si>
  <si>
    <t>William P. Thurston is the Director of the Mathematical Sciences Research Institute in Berkeley, and Professor of Mathematics at the University of California at Davis. He received the Fields Medal in 1982 for his work on hyperbolic structures on 3-manifolds and foliations. Silvio Levy is editor of Experimental Mathematics and of the MSRI book series.</t>
  </si>
  <si>
    <t>The Real Analysis Lifesaver</t>
  </si>
  <si>
    <t>All the Tools You Need to Understand Proofs</t>
  </si>
  <si>
    <t>Grinberg, Raffi</t>
  </si>
  <si>
    <t>Princeton Lifesaver Study Guides</t>
  </si>
  <si>
    <t xml:space="preserve"> EDU029010 EDUCATION / Teaching Methods &amp; Materials / Mathematics; MAT034000 MATHEMATICS / Mathematical Analysis</t>
  </si>
  <si>
    <t>Real analysis is difficult. For most students, in addition to learning new material about real numbers, topology, and sequences, they are also learning to read and write rigorous proofs for the first time. The Real Analysis Lifesaver is an innovative guide that helps students through their first real analysis course while giving them the solid foundation they need for further study in proof-based math.Rather than presenting polished proofs with no explanation of how they were devised, The Real Analysis Lifesaver takes a two-step approach, first showing students how to work backwards to solve the crux of the problem, then showing them how to write it up formally. It takes the time to provide plenty of examples as well as guided  fill in the blanks  exercises to solidify understanding.Newcomers to real analysis can feel like they are drowning in new symbols, concepts, and an entirely new way of thinking about math. Inspired by the popular Calculus Lifesaver, this book is refreshingly straightforward and full of clear explanations, pictures, and humor. It is the lifesaver that every drowning student needs.The essential “lifesaver” companion for any course in real analysisClear, humorous, and easy-to-read styleTeaches students not just what the proofs are, but how to do them—in more than 40 worked-out examplesEvery new definition is accompanied by examples and important clarificationsFeatures more than 20 “fill in the blanks” exercises to help internalize proof techniquesTried and tested in the classroom</t>
  </si>
  <si>
    <t xml:space="preserve"> Grinberg's accessible book gives beginning real analysis students the leg up they need. —Mark McConnell, Princeton University This book is a great resource that every real analysis student should have. Grinberg writes like a professor would speak to a student during office hours: free of jargon, with a sense of humor, yet still in an authoritative and informative manner. —Oscar E. Fernandez, author of Everyday Calculus: Discovering the Hidden Math All around UsThis well-written book prepares readers to take a real analysis course by carefully defining and proving all concepts one needs for this type of course. . . . Throughout the book, the style is incredibly reader friendly, and the author's enthusiasm for the subject is very clear.I can imagine this book proving useful to a motivated student who is finding the transition into analysis challenging through traditional textbooks.---Dominic Yeo, Mathematical Gazette</t>
  </si>
  <si>
    <t>Raffi Grinberg is an entrepreneur and former management consultant. He graduated with honors from Princeton University with a degree in mathematics in 2012.</t>
  </si>
  <si>
    <t>Introduction to Partial Differential Equations</t>
  </si>
  <si>
    <t>Folland, Gerald B.</t>
  </si>
  <si>
    <t>102</t>
  </si>
  <si>
    <t xml:space="preserve"> MAT007020 MATHEMATICS / Differential Equations / Partial</t>
  </si>
  <si>
    <t>The second edition of Introduction to Partial Differential Equations, which originally appeared in the Princeton series Mathematical Notes, serves as a text for mathematics students at the intermediate graduate level. The goal is to acquaint readers with the fundamental classical results of partial differential equations and to guide them into some aspects of the modern theory to the point where they will be equipped to read advanced treatises and research papers. This book includes many more exercises than the first edition, offers a new chapter on pseudodifferential operators, and contains additional material throughout. The first five chapters of the book deal with classical theory: first-order equations, local existence theorems, and an extensive discussion of the fundamental differential equations of mathematical physics. The techniques of modern analysis, such as distributions and Hilbert spaces, are used wherever appropriate to illuminate these long-studied topics. The last three chapters introduce the modern theory: Sobolev spaces, elliptic boundary value problems, and pseudodifferential operators.</t>
  </si>
  <si>
    <t xml:space="preserve"> The first edition of Folland's text on PDEs used to be my favorite source for a course on DPEs. The new edition includes many more exercises and offers a new chapter on pseudodifferential operators. .. . . This text book is a pleasant compromise between the modern abstract theory and the concrete classical examples and applications. </t>
  </si>
  <si>
    <t>Gerald B. Folland is Professor of Mathematics at the University of Washington. He is the author of a number of books, including Real Analysis, Fourier Analysis and Its Applications, and Harmonic Analysis in Phase Space (Princeton).</t>
  </si>
  <si>
    <t>Harmonic Analysis in Phase Space. (AM-122), Volume 122</t>
  </si>
  <si>
    <t>122</t>
  </si>
  <si>
    <t>This book provides the first coherent account of the area of analysis that involves the Heisenberg group, quantization, the Weyl calculus, the metaplectic representation, wave packets, and related concepts. This circle of ideas comes principally from mathematical physics, partial differential equations, and Fourier analysis, and it illuminates all these subjects. The principal features of the book are as follows: a thorough treatment of the representations of the Heisenberg group, their associated integral transforms, and the metaplectic representation an exposition of the Weyl calculus of pseudodifferential operators, with emphasis on ideas coming from harmonic analysis and physics a discussion of wave packet transforms and their applications and a new development of Howe's theory of the oscillator semigroup.</t>
  </si>
  <si>
    <t>[This book] is a valiant attempt to present an account of [harmonic analysis in phase space], with an emphasis on the analysis-quantum mechanics and pseudodifferential operators.... The author has taken great pains to express himself clearly and ... the notation is consistent throughout.... The author should be congratulated on a very valuable addition to the library of harmonic analysis.</t>
  </si>
  <si>
    <t>Tales of Impossibility</t>
  </si>
  <si>
    <t>The 2000-Year Quest to Solve the Mathematical Problems of Antiquity</t>
  </si>
  <si>
    <t xml:space="preserve"> MAT000000 MATHEMATICS / General; MAT015000 MATHEMATICS / History &amp; Philosophy; MAT025000 MATHEMATICS / Recreations &amp; Games</t>
  </si>
  <si>
    <t>A comprehensive look at four of the most famous problems in mathematicsTales of Impossibility recounts the intriguing story of the renowned problems of antiquity, four of the most famous and studied questions in the history of mathematics. First posed by the ancient Greeks, these compass and straightedge problems—squaring the circle, trisecting an angle, doubling the cube, and inscribing regular polygons in a circle—have served as ever-present muses for mathematicians for more than two millennia. David Richeson follows the trail of these problems to show that ultimately their proofs—demonstrating the impossibility of solving them using only a compass and straightedge—depended on and resulted in the growth of mathematics.Richeson investigates how celebrated luminaries, including Euclid, Archimedes, Viète, Descartes, Newton, and Gauss, labored to understand these problems and how many major mathematical discoveries were related to their explorations. Although the problems were based in geometry, their resolutions were not, and had to wait until the nineteenth century, when mathematicians had developed the theory of real and complex numbers, analytic geometry, algebra, and calculus. Pierre Wantzel, a little-known mathematician, and Ferdinand von Lindemann, through his work on pi, finally determined the problems were impossible to solve. Along the way, Richeson provides entertaining anecdotes connected to the problems, such as how the Indiana state legislature passed a bill setting an incorrect value for pi and how Leonardo da Vinci made elegant contributions in his own study of these problems.Taking readers from the classical period to the present, Tales of Impossibility chronicles how four unsolvable problems have captivated mathematical thinking for centuries.</t>
  </si>
  <si>
    <t xml:space="preserve"> This engaging and well-written book covers more ground than previous books on the classical improbability problems. Numerous historical asides add to the enjoyment of this work. Highly recommended! —Eli Maor, author of Music by the Numbers Tales of Impossibility presents an absorbing account of the history and mystery of problems whose infeasibilities are woven into the architecture of mathematics itself. Richeson shows us that what is not possible can be just as inspiring as what is. All math lovers will find gems to mine here. —Francis Su, author of Mathematics for Human Flourishing Tying together Lincoln, Napoleon, dramatic duels, and amazing intellectual achievements spanning more than two millenia, Tales of Impossibility presents a terrific story. Even while unfolding some of the oldest and most familiar logical challenges, Richeson uncovers intriguing ideas and details that will be new to all readers, even the most mathematically experienced. —Glen Whitney, founder of the National Museum of Mathematics Richeson has put together a fascinating account of mathematical impossibility, focusing on the ruler and compass problems of the ancient Greeks. This is a story of the problems and the people involved—but even more so of the changes in mathematical thinking that made it possible to prove impossibility. —Henry Segerman, Oklahoma State University Tales of Impossibility contains mathematics that is interesting and perhaps new to most readers. The book features helpful diagrams and footnotes, quotations that amplify the subject matter, and even funny material here and there. —William Dunham, author of The Calculus Gallery Tales of Impossibility is the story of a mathematical treasure hunt, and it's a treasure chest in its own right. Inside are nifty proofs, historical surprises, tasty miscellany, and most of all, the rich mathematical narrative of a quest that has con</t>
  </si>
  <si>
    <t>David S. Richeson is professor of mathematics at Dickinson College and editor of Math Horizons. He is the author of Euler’s Gem: The Polyhedron Formula and the Birth of Topology (Princeton). Twitter @divbyzero</t>
  </si>
  <si>
    <t>An Imaginary Tale</t>
  </si>
  <si>
    <t>The Story of v-1</t>
  </si>
  <si>
    <t>Nahin, Paul J.</t>
  </si>
  <si>
    <t>42</t>
  </si>
  <si>
    <t xml:space="preserve"> MAT015000 MATHEMATICS / History &amp; Philosophy</t>
  </si>
  <si>
    <t>Today complex numbers have such widespread practical use--from electrical engineering to aeronautics--that few people would expect the story behind their derivation to be filled with adventure and enigma. In An Imaginary Tale, Paul Nahin tells the 2000-year-old history of one of mathematics' most elusive numbers, the square root of minus one, also known as i. He recreates the baffling mathematical problems that conjured it up, and the colorful characters who tried to solve them.In 1878, when two brothers stole a mathematical papyrus from the ancient Egyptian burial site in the Valley of Kings, they led scholars to the earliest known occurrence of the square root of a negative number. The papyrus offered a specific numerical example of how to calculate the volume of a truncated square pyramid, which implied the need for i. In the first century, the mathematician-engineer Heron of Alexandria encountered I in a separate project, but fudged the arithmetic medieval mathematicians stumbled upon the concept while grappling with the meaning of negative numbers, but dismissed their square roots as nonsense. By the time of Descartes, a theoretical use for these elusive square roots--now called  imaginary numbers --was suspected, but efforts to solve them led to intense, bitter debates. The notorious i finally won acceptance and was put to use in complex analysis and theoretical physics in Napoleonic times.Addressing readers with both a general and scholarly interest in mathematics, Nahin weaves into this narrative entertaining historical facts and mathematical discussions, including the application of complex numbers and functions to important problems, such as Kepler's laws of planetary motion and ac electrical circuits. This book can be read as an engaging history, almost a biography, of one of the most evasive and pervasive  numbers  in all of mathematics.Some images inside the book are unavailable due to digital</t>
  </si>
  <si>
    <t>Imaginary numbers! Threeve! Ninety-fifteen! No, not those kind of imaginary numbers. If you have any interest in where the concept of imaginary numbers comes from, you will be drawn into the wonderful stories of how i was discovered.---Rebecca Russ, Math HorizonsOne of Choice&amp;#39s Outstanding Academic Titles for 1999Nahin has given us a fine addition to the family of books about particular numbers. It is interesting to speculate what the next member of the family will be about. Zero? The Euler constant? The square root of two? While we are waiting, we can enjoy An Imaginary Tale.---Ed Sandifer, MAA OnlineAttempting to explain imaginary numbers to a non-mathematician can be a frustrating experience. . . . On such occasions, it would be most useful to have a copy of Paul Nahin's excellent book at hand.---A. Rice, Mathematical GazetteThere will be something of reward in this book for everyone.---R.G. Keesing, Contemporary PhysicsA book-length hymn of praise to the square root of minus one.---Brian Rotman, Times Literary SupplementPaul Nahin's book is a delightful romp through the development of imaginary numbers.---Robin J. Wilson, London Mathematical Society NewsletterSomeone has finally delivered a definitive history of this 'imaginary' number. . . . A must read for anyone interested in mathematics and its history.---D. S. Larson, ChoiceAn Imaginary Tale is marvelous reading and hard to put down. Readers will find that Nahin has cleared up many of the mysteries surrounding the use of complex numbers.---Victor J. Katz, ScienceHonorable Mention for the 1998 Award for Best Professional/Scholarly Book in Mathematics, Association of American PublishersYou will definitely enjoy it. In fact it clearly reflects the the joy and delight that the author experienced when he was confronted with complex an</t>
  </si>
  <si>
    <t>Paul J. Nahin is professor emeritus of electrical engineering at the University of New Hampshire and the author of many best-selling popular math books, including The Logician and the Engineer and Will You Be Alive 10 Years from Now? (both Princeton).</t>
  </si>
  <si>
    <t>Berkeley Lectures on p-adic Geometry</t>
  </si>
  <si>
    <t>(AMS-207)</t>
  </si>
  <si>
    <t>Scholze, Peter / Weinstein, Jared</t>
  </si>
  <si>
    <t>207</t>
  </si>
  <si>
    <t xml:space="preserve"> MAT012010 MATHEMATICS / Geometry / Algebraic; MAT022000 MATHEMATICS / Number Theory</t>
  </si>
  <si>
    <t>Berkeley Lectures on p-adic Geometry presents an important breakthrough in arithmetic geometry. In 2014, leading mathematician Peter Scholze delivered a series of lectures at the University of California, Berkeley, on new ideas in the theory of p-adic geometry. Building on his discovery of perfectoid spaces, Scholze introduced the concept of “diamonds,” which are to perfectoid spaces what algebraic spaces are to schemes. The introduction of diamonds, along with the development of a mixed-characteristic shtuka, set the stage for a critical advance in the discipline. In this book, Peter Scholze and Jared Weinstein show that the moduli space of mixed-characteristic shtukas is a diamond, raising the possibility of using the cohomology of such spaces to attack the Langlands conjectures for a reductive group over a p-adic field.This book follows the informal style of the original Berkeley lectures, with one chapter per lecture. It explores p-adic and perfectoid spaces before laying out the newer theory of shtukas and their moduli spaces. Points of contact with other threads of the subject, including p-divisible groups, p-adic Hodge theory, and Rapoport-Zink spaces, are thoroughly explained. Berkeley Lectures on p-adic Geometry will be a useful resource for students and scholars working in arithmetic geometry and number theory.</t>
  </si>
  <si>
    <t>Peter Scholze is a professor at the University of Bonn and director of the Max Planck Institute for Mathematics. Jared Weinstein is associate professor of mathematics at Boston University.</t>
  </si>
  <si>
    <t>Flatland</t>
  </si>
  <si>
    <t>A Romance of Many Dimensions</t>
  </si>
  <si>
    <t>Abbott, Edwin Abbott</t>
  </si>
  <si>
    <t xml:space="preserve"> COM012000 COMPUTERS / Computer Graphics; FIC000000 FICTION / General; FIC028000 FICTION / Science Fiction / General; FIC052000 FICTION / Satire; MAT000000 MATHEMATICS / General; MAT012000 MATHEMATICS / Geometry / General; MAT025000 MATHEMATICS / Recreations &amp; Games</t>
  </si>
  <si>
    <t>In 1884, Edwin Abbott Abbott wrote a mathematical adventure set in a two-dimensional plane world, populated by a hierarchical society of regular geometrical figures-who think and speak and have all too human emotions. Since then Flatland has fascinated generations of readers, becoming a perennial science-fiction favorite. By imagining the contact of beings from different dimensions, the author fully exploited the power of the analogy between the limitations of humans and those of his two-dimensional characters.  A first-rate fictional guide to the concept of multiple dimensions of space, the book will also appeal to those who are interested in computer graphics. This field, which literally makes higher dimensions seeable, has aroused a new interest in visualization. We can now manipulate objects in four dimensions and observe their three-dimensional slices tumbling on the computer screen. But how do we interpret these images? In his introduction, Thomas Banchoff points out that there is no better way to begin exploring the problem of understanding higher-dimensional slicing phenomena than reading this classic novel of the Victorian era.</t>
  </si>
  <si>
    <t>One of the most imaginative, delightful and, yes, touching works of mathematics, this slender 1884 book purports to be the memoir of A. Square, a citizen of an entirely two-dimensional world.This reprint of Abbott's Flatland adventures contains an Introduction by Thomas Banchoff which is worth reading on its own. So if you don't have yet this book at home, go ahead and buy this edition.Flatland has remained of interest for over a century precisely because of its ability to engage its readers on so many different planes in so many different dimensions.</t>
  </si>
  <si>
    <t>Edwin Abbott Abbott (1838-1926), the author of more than fifty books on classics, theology, history, and Shakespeare, was headmaster of the City of London School and one of the leading educators of his time. Thomas Banchoff is professor emeritus of mathematics at Brown University and author of Beyond the Third Dimension.</t>
  </si>
  <si>
    <t>Chaos and Dynamical Systems</t>
  </si>
  <si>
    <t>Feldman, David</t>
  </si>
  <si>
    <t>Primers in Complex Systems</t>
  </si>
  <si>
    <t>7</t>
  </si>
  <si>
    <t xml:space="preserve"> MAT000000 MATHEMATICS / General; MAT040000 MATHEMATICS / Complex Analysis; SCI012000 SCIENCE / Chaotic Behavior in Systems</t>
  </si>
  <si>
    <t>Chaos and Dynamical Systems presents an accessible, clear introduction to dynamical systems and chaos theory, important and exciting areas that have shaped many scientific fields. While the rules governing dynamical systems are well-specified and simple, the behavior of many dynamical systems is remarkably complex. Of particular note, simple deterministic dynamical systems produce output that appears random and for which long-term prediction is impossible. Using little math beyond basic algebra, David Feldman gives readers a grounded, concrete, and concise overview.In initial chapters, Feldman introduces iterated functions and differential equations. He then surveys the key concepts and results to emerge from dynamical systems: chaos and the butterfly effect, deterministic randomness, bifurcations, universality, phase space, and strange attractors. Throughout, Feldman examines possible scientific implications of these phenomena for the study of complex systems, highlighting the relationships between simplicity and complexity, order and disorder.Filling the gap between popular accounts of dynamical systems and chaos and textbooks aimed at physicists and mathematicians, Chaos and Dynamical Systems will be highly useful not only to students at the undergraduate and advanced levels, but also to researchers in the natural, social, and biological sciences.</t>
  </si>
  <si>
    <t>“With clear and explanatory prose and simple yet precisely constructed examples, this book conveys a deep understanding of chaos, bifurcations, and other core concepts of dynamical systems to a much larger audience than was previously possible. Feldman achieves this all without relying on a deep knowledge of math. An impressive balancing act, this is certainly a significant contribution to the field.”—Van Savage, University of California, Los Angeles “This book is a readable tour and deep dive into chaotic dynamics and related concepts from the field of dynamical systems theory. Appropriate for use in a sequence at the undergraduate level, this book will also appeal to graduate students, postdocs, and faculty in the biological and social sciences and engineering.”—James P. Crutchfield, University of California, Davis“Chaos and Dynamical Systems is a great introduction to nonlinear dynamics, bifurcations, and chaos. It is easy to follow and understand, yet also provides a generous amount of mathematical detail, which will satisfy technically oriented minds too. This book’s core take-home message, that simple mathematical systems can produce complex dynamics, has implications for many real-world complex systems.”—Hiroki Sayama, Binghamton University, State University of New York</t>
  </si>
  <si>
    <t>David P. Feldman, College of the Atlantic, USA.</t>
  </si>
  <si>
    <t>Arithmetic Moduli of Elliptic Curves. (AM-108), Volume 108</t>
  </si>
  <si>
    <t>Katz, Nicholas M. / Mazur, Barry</t>
  </si>
  <si>
    <t>108</t>
  </si>
  <si>
    <t>This work is a comprehensive treatment of recent developments in the study of elliptic curves and their moduli spaces. The arithmetic study of the moduli spaces began with Jacobi's  Fundamenta Nova  in 1829, and the modern theory was erected by Eichler-Shimura, Igusa, and Deligne-Rapoport. In the past decade mathematicians have made further substantial progress in the field. This book gives a complete account of that progress, including not only the work of the authors, but also that of Deligne and Drinfeld.</t>
  </si>
  <si>
    <t>When Least Is Best</t>
  </si>
  <si>
    <t>How Mathematicians Discovered Many Clever Ways to Make Things as Small (or as Large) as Possible</t>
  </si>
  <si>
    <t>118</t>
  </si>
  <si>
    <t>A mathematical journey through the most fascinating problems of extremes and how to solve themWhat is the best way to photograph a speeding bullet? How can lost hikers find their way out of a forest? Why does light move through glass in the least amount of time possible? When Least Is Best combines the mathematical history of extrema with contemporary examples to answer these intriguing questions and more. Paul Nahin shows how life often works at the extremes—with values becoming as small (or as large) as possible—and he considers how mathematicians over the centuries, including Descartes, Fermat, and Kepler, have grappled with these problems of minima and maxima. Throughout, Nahin examines entertaining conundrums, such as how to build the shortest bridge possible between two towns, how to vary speed during a race, and how to make the perfect basketball shot. Moving from medieval writings and modern calculus to the field of optimization, the engaging and witty explorations of When Least Is Best will delight math enthusiasts everywhere.</t>
  </si>
  <si>
    <t xml:space="preserve"> A tour de force. —Dennis S. Bernstein, IEEE Control Systems Magazine Highly recommended. —Clark Kimberling, Mathematical Intelligencer A valuable and stimulating introduction to problems that have fascinated mathematicians and physicists for millennia. —D. R. Wilkins, Contemporary Physics Anyone with a modest command of calculus, a curiosity about how mathematics developed, and a pad of paper for calculations will enjoy Nahin's lively book. —Donald R. Sherbert, SIAM Review Terrific fun to read! —Bonnie Shulman, MAA Online</t>
  </si>
  <si>
    <t>Paul J. Nahin is the author of many popular math books, including How to Fall Slower Than Gravity and Hot Molecules, Cold Electrons (both Princeton). He is professor emeritus of electrical engineering at the University of New Hampshire.</t>
  </si>
  <si>
    <t>An Invitation to Modern Number Theory</t>
  </si>
  <si>
    <t>Takloo-Bighash, Ramin / Miller, Steven J.</t>
  </si>
  <si>
    <t>Numerical and Computational Mathematics</t>
  </si>
  <si>
    <t xml:space="preserve"> MAT022000 MATHEMATICS / Number Theory</t>
  </si>
  <si>
    <t>In a manner accessible to beginning undergraduates, An Invitation to Modern Number Theory introduces many of the central problems, conjectures, results, and techniques of the field, such as the Riemann Hypothesis, Roth's Theorem, the Circle Method, and Random Matrix Theory. Showing how experiments are used to test conjectures and prove theorems, the book allows students to do original work on such problems, often using little more than calculus (though there are numerous remarks for those with deeper backgrounds). It shows students what number theory theorems are used for and what led to them and suggests problems for further research.  Steven Miller and Ramin Takloo-Bighash introduce the problems and the computational skills required to numerically investigate them, providing background material (from probability to statistics to Fourier analysis) whenever necessary. They guide students through a variety of problems, ranging from basic number theory, cryptography, and Goldbach's Problem, to the algebraic structures of numbers and continued fractions, showing connections between these subjects and encouraging students to study them further. In addition, this is the first undergraduate book to explore Random Matrix Theory, which has recently become a powerful tool for predicting answers in number theory.  Providing exercises, references to the background literature, and Web links to previous student research projects, An Invitation to Modern Number Theory can be used to teach a research seminar or a lecture class.</t>
  </si>
  <si>
    <t xml:space="preserve"> I would highly recommend this book to anybody interested in number theory, from an undergraduate student to an established expert, since everybody will be able to find in this book lots of new interesting material, tempting problems, and interesting computational challenges. It could also be used as a textbook for a graduate course in number theory. To promote and stimulate independent research, it contains many very interesting exercises and even suggestions for research projects. ---Igor Shparlinski, SIAM Review This is the first text to present Random Matrix Theory and the Circle Method for German primes. This well-written book supplements classic texts by showing connections between seemingly diverse topics, by making the subject accessible to beginning students and by whetting their appetite for continuing in mathematics  Having this selection of material available in essentially self-contained form is fantastic. Reading the book (or taking a class based on it) might easily decide the future endeavors of many a neophyte mathematician. I have yet to discover a clearer exposition of the works of the circle method. The inclusion of exercises and, especially, of problems for further research and theoretical or numerical exploration is extremely valuable. I would dare to compare the book to Hardy and Wright's classic An Introduction to the Theory of Numbers in that Miller and Takloo-Bighash expose readers to the lively work of number theory, to its proofs, ideas, and methods, assuming only a very modest background. —Eduardo Dueñez, University of Texas, San Antonio This is a great book. . . . [I]t is a fine book for talented and mathematically mature undergraduates, for graduate students, and for anyone looking for information on modern number theory. ---Henry Ricardo, MAA Reviews The book provides a much-needed introduction to modern number theory that emphasizes analytic number theory. It should serve remarkably well</t>
  </si>
  <si>
    <t>Steven J. Miller is an Assistant Professor of Mathematics at Brown University. Ramin Takloo-Bighash is an Assistant Professor of Mathematics at Princeton University.</t>
  </si>
  <si>
    <t>Bernoulli's Fallacy</t>
  </si>
  <si>
    <t>Statistical Illogic and the Crisis of Modern Science</t>
  </si>
  <si>
    <t>Clayton, Aubrey</t>
  </si>
  <si>
    <t xml:space="preserve"> MAT015000 MATHEMATICS / History &amp; Philosophy; MAT029010 MATHEMATICS / Probability &amp; Statistics / Bayesian Analysis; SCI075000 SCIENCE / Philosophy &amp; Social Aspects</t>
  </si>
  <si>
    <t>There is a logical flaw in the statistical methods used across experimental science. This fault is not a minor academic quibble: it underlies a reproducibility crisis now threatening entire disciplines. In an increasingly statistics-reliant society, this same deeply rooted error shapes decisions in medicine, law, and public policy with profound consequences. The foundation of the problem is a misunderstanding of probability and its role in making inferences from observations.Aubrey Clayton traces the history of how statistics went astray, beginning with the groundbreaking work of the seventeenth-century mathematician Jacob Bernoulli and winding through gambling, astronomy, and genetics. Clayton recounts the feuds among rival schools of statistics, exploring the surprisingly human problems that gave rise to the discipline and the all-too-human shortcomings that derailed it. He highlights how influential nineteenth- and twentieth-century figures developed a statistical methodology they claimed was purely objective in order to silence critics of their political agendas, including eugenics.Clayton provides a clear account of the mathematics and logic of probability, conveying complex concepts accessibly for readers interested in the statistical methods that frame our understanding of the world. He contends that we need to take a Bayesian approach—that is, to incorporate prior knowledge when reasoning with incomplete information—in order to resolve the crisis. Ranging across math, philosophy, and culture, Bernoulli’s Fallacy explains why something has gone wrong with how we use data—and how to fix it.</t>
  </si>
  <si>
    <t>PrefaceAcknowledgmentsIntroduction1. What Is Probability?2. The Titular Fallacy3. Adolphe Quetelet’s Bell Curve Bridge4. The Frequentist Jihad5. The Quote-Unquote Logic of Orthodox Statistics6. The Replication Crisis/Opportunity7. The Way OutNotesBibliographyIndex</t>
  </si>
  <si>
    <t>Eric-Jan Wagenmakers, coauthor of Bayesian Cognitive Modeling: A Practical Course:This story of the 'statistics wars' is gripping, and Clayton is an excellent writer. He argues that scientists have been doing statistics all wrong, a case that should have profound ramifications for medicine, biology, psychology, the social sciences, and other empirical disciplines. Few books accessible to a broad audience lay out the Bayesian case so clearly.Persi Diaconis, Mary V. Sunseri Professor of Statistics and Mathematics, Stanford University:I like it! Anything that gets people thinking about the uses and abuses of statistics is important and Clayton's book does just this. Fifty years ago E. T. Jaynes opened my eyes to the importance of Bayesian ideas in the real world and this readable account brings these ideas up to date.Andrew Gelman, Columbia University:An entertaining mix of history and science.</t>
  </si>
  <si>
    <t>Aubrey Clayton is a mathematician who teaches the philosophy of probability and statistics at the Harvard Extension School. He holds a PhD from the University of California, Berkeley, and his writing has appeared in Pacific Standard, Nautilus, and the Boston Globe.</t>
  </si>
  <si>
    <t>Spectra and Pseudospectra</t>
  </si>
  <si>
    <t>The Behavior of Nonnormal Matrices and Operators</t>
  </si>
  <si>
    <t>Trefethen, Lloyd N. / Embree, Mark</t>
  </si>
  <si>
    <t xml:space="preserve"> MAT003000 MATHEMATICS / Applied; MAT019000 MATHEMATICS / Matrices</t>
  </si>
  <si>
    <t>Pure and applied mathematicians, physicists, scientists, and engineers use matrices and operators and their eigenvalues in quantum mechanics, fluid mechanics, structural analysis, acoustics, ecology, numerical analysis, and many other areas. However, in some applications the usual analysis based on eigenvalues fails. For example, eigenvalues are often ineffective for analyzing dynamical systems such as fluid flow, Markov chains, ecological models, and matrix iterations. That's where this book comes in. This is the authoritative work on nonnormal matrices and operators, written by the authorities who made them famous. Each of the sixty sections is written as a self-contained essay. Each document is a lavishly illustrated introductory survey of its topic, complete with beautiful numerical experiments and all the right references. The breadth of included topics and the numerous applications that provide links between fields will make this an essential reference in mathematics and related sciences.</t>
  </si>
  <si>
    <t xml:space="preserve"> The book has been written at a level to be accessible to a wide audience of students of the applied sciences. The subject matter has been carefully referenced, Many illustrations are provided showing an amazing diversity of spectra end pseudospectra. A detailed chapter is provided for those who wish to generate software to approximate the spectrum and pseudospectrum in a particular application. ---J. B. Butler, Zentralblatt Math The overall organization of the book is a methodological masterpiece. The splitting of the huge amount of material into sixty short self-contained essays is extremely reader-friendly. The writing is extremely lucid and intriguing. . . . The many figures illustrate the mathematics in an unusually fascinating way. ---Albrecht Böttcher, Linear Algebra and its Applications We suggest . . . strongly that the book be opened and read. . . . One will profit by getting considerable insight into a rich variety of phenomena and being acquainted with a large number of beautiful mathematical thoughts. ---H. Muthsam Wien, Monatshefte für Mathematik This is the authoritative work on nonnormal matrices and operators, written by the authorities who made them famous. Their decision to prepare this volume is indeed a momentous event.  The book contains good introductions to a wide variety of application areas and research topics and is a very appropriate text for a graduate-level seminar. For those interested in pursuing these topics further, the bibliography is an absolute treasure!. . . It is an invaluable resource for anyone working in the area of nonnormal matrices and linear operators or for anyone involved in an application where nonnormality is important. ---Anne Greenbaum, SIAM ReviewHonorable Mention for the 2005 Award for Best Professional/Scholarly Book in Mathematics and Statistics, Association of American Publishers</t>
  </si>
  <si>
    <t>Lloyd N. Trefethen is Professor of Numerical Analysis and Head of the Numerical Analysis Group at the University of Oxford. Mark Embree is Assistant Professor of Computational and Applied Mathematics at Rice University.</t>
  </si>
  <si>
    <t>The Topology of Fibre Bundles. (PMS-14), Volume 14</t>
  </si>
  <si>
    <t>Steenrod, Norman</t>
  </si>
  <si>
    <t>80</t>
  </si>
  <si>
    <t>Fibre bundles, now an integral part of differential geometry, are also of great importance in modern physics--such as in gauge theory. This book, a succinct introduction to the subject by renown mathematician Norman Steenrod, was the first to present the subject systematically. It begins with a general introduction to bundles, including such topics as differentiable manifolds and covering spaces. The author then provides brief surveys of advanced topics, such as homotopy theory and cohomology theory, before using them to study further properties of fibre bundles. The result is a classic and timeless work of great utility that will appeal to serious mathematicians and theoretical physicists alike.</t>
  </si>
  <si>
    <t>Norman Steenrod was a professor of Mathematics at Princeton University and a member of the National Academy Of Sciences. He also edited Reviews in Topology.</t>
  </si>
  <si>
    <t>e: The Story of a Number</t>
  </si>
  <si>
    <t>The Story of a Number</t>
  </si>
  <si>
    <t xml:space="preserve"> MAT000000 MATHEMATICS / General; MAT015000 MATHEMATICS / History &amp; Philosophy; SCI034000 SCIENCE / History</t>
  </si>
  <si>
    <t>The interest earned on a bank account, the arrangement of seeds in a sunflower, and the shape of the Gateway Arch in St. Louis are all intimately connected with the mysterious number e. In this informal and engaging history, Eli Maor portrays the curious characters and the elegant mathematics that lie behind the number. Designed for a reader with only a modest mathematical background, this biography brings out the central importance of e to mathematics and illuminates a golden era in the age of science.</t>
  </si>
  <si>
    <t>Maor attempts to give the irrational number e its rightful standing alongside pi as a fundamental constant in science and nature he succeeds very well.... Maor writes so that both mathematical newcomers and long-time professionals alike can thoroughly enjoy his book, learn something new, and witness the ubiquity of mathematical ideas in Western culture.Honorable Mention for the 1994 Award for Best Professional/Scholarly Book in Mathematics, Association of American PublishersMaor has succeeded in writing a short, readable mathematical story. He has interspersed a variety of anecdotes, excursions, and essays to lighten the flow.... [The book] is like the voyages of Columbus as told by the first mate.---Peter Borwein, ScienceIt can be recommended to readers who want to learn about mathematics and its history, who want to be inspired and who want to understand important mathematical ideas more deeply.This is a gently paced, elegantly composed book, and it will bring its readers much pleasure. . . . Maor has written an excellent book that should be in every public and school library.---Ian Stewart, New Scientist[A] very interesting story about the history of e, logarithms, and related matters, especially the history of calculus. . . . [A] useful complement to a course in calculus and analysis, shedding light on some fundamental topics.---Mehdi Hassani, MAA ReviewsMaor wonderfully tells the story of e. The chronological history allows excursions into the lives of people involved with the development of this fascinating number. Maor hangs his story on a string of people stretching from Archimedes to David Hilbert. And by presenting mathematics in terms of the humans who produced it, he places the subject where it belongs--squarely in the centre of the humanities.---Jerry P. King, Nature</t>
  </si>
  <si>
    <t>Eli Maor is the author of Beautiful Geometry (with Eugen Jost), Venus in Transit, Trigonometric Delights, To Infinity and Beyond, and The Pythagorean Theorem: A 4,000-Year History (all Princeton).</t>
  </si>
  <si>
    <t>Contributions to the Theory of Games (AM-28), Volume II</t>
  </si>
  <si>
    <t>Tucker, Albert William / Kuhn, Harold William</t>
  </si>
  <si>
    <t xml:space="preserve"> MAT011000 MATHEMATICS / Game Theory</t>
  </si>
  <si>
    <t>These two new collections, numbers 28 and 29 respectively in the Annals of Mathematics Studies, continue the high standard set by the earlier Annals Studies 20 and 24 by bringing together important contributions to the theories of games and of nonlinear differential equations.</t>
  </si>
  <si>
    <t>Probability Theory</t>
  </si>
  <si>
    <t>Bauer, Heinz</t>
  </si>
  <si>
    <t>De Gruyter Studies in Mathematics</t>
  </si>
  <si>
    <t>23</t>
  </si>
  <si>
    <t xml:space="preserve"> MAT000000 MATHEMATICS / General; MAT029000 MATHEMATICS / Probability &amp; Statistics / General</t>
  </si>
  <si>
    <t xml:space="preserve"> The book is intended for graduate students with some knowledge of measure and integration, and contains exercises. The choice of topics and its thoughtful presentation place this book among those to be seriously considered as a text for a graduate course in probability.  Mathematical Reviews   For readers having a solid background in measure and integration theory, this book is an excellent guide from basic concepts to advanced topics in modern probability theory.  Zentralblatt für Mathematik</t>
  </si>
  <si>
    <t>The Calculus Gallery</t>
  </si>
  <si>
    <t>Masterpieces from Newton to Lebesgue</t>
  </si>
  <si>
    <t>Dunham, William</t>
  </si>
  <si>
    <t>96</t>
  </si>
  <si>
    <t xml:space="preserve"> MAT005000 MATHEMATICS / Calculus; MAT015000 MATHEMATICS / History &amp; Philosophy</t>
  </si>
  <si>
    <t>More than three centuries after its creation, calculus remains a dazzling intellectual achievement and the gateway to higher mathematics. This book charts its growth and development by sampling from the work of some of its foremost practitioners, beginning with Isaac Newton and Gottfried Wilhelm Leibniz in the late seventeenth century and continuing to Henri Lebesgue at the dawn of the twentieth. Now with a new preface by the author, this book documents the evolution of calculus from a powerful but logically chaotic subject into one whose foundations are thorough, rigorous, and unflinching—a story of genius triumphing over some of the toughest, subtlest problems imaginable. In touring The Calculus Gallery, we can see how it all came to be.</t>
  </si>
  <si>
    <t>“[A] brilliant book…. I predict that Dunham’s book will itself come to be considered a masterpiece in its field.”—Victor J. Katz, American Scientist“The Calculus Gallery is a wonderful book. The style is inviting the explanations are clear and accessible…. Mathematicians, scientists, and historians alike can learn much that is interesting, much that is mathematically significant, and a good deal that is both.”—Judith V. Grabiner, Science“A joy to read…. [The Calculus Gallery] is a lovely and engaging gallery of the ‘masters’ that belongs in the library of everyone who seriously teaches or studies the subject.”—Diane M. Spresser, Mathematics Teacher“If a better historical treatment of the development of the calculus is available, this reviewer has yet to see it…. Essential.”—Choice</t>
  </si>
  <si>
    <t>William Dunham is a Research Associate in Mathematics at Bryn Mawr College. He is the author of Journey Through Genius: The Great Theorems of Mathematics, The Mathematical Universe, and Euler: The Master of Us All, and is a co-editor (along with Jerry Alexanderson and Don Albers) of The G.H. Hardy Reader. He received the Mathematical Association of America's George Polya, Trevor Evans, and Lester R. Ford awards, as well as its Beckenbach Prize for expository writing.</t>
  </si>
  <si>
    <t>Quantization of Gauge Systems</t>
  </si>
  <si>
    <t>Teitelboim, Claudio / Henneaux, Marc</t>
  </si>
  <si>
    <t xml:space="preserve"> MAT003000 MATHEMATICS / Applied; SCI022000 SCIENCE / Physics / Electromagnetism</t>
  </si>
  <si>
    <t>This book is a systematic study of the classical and quantum theories of gauge systems. It starts with Dirac's analysis showing that gauge theories are constrained Hamiltonian systems. The classical foundations of BRST theory are then laid out with a review of the necessary concepts from homological algebra. Reducible gauge systems are discussed, and the relationship between BRST cohomology and gauge invariance is carefully explained. The authors then proceed to the canonical quantization of gauge systems, first without ghosts (reduced phase space quantization, Dirac method) and second in the BRST context (quantum BRST cohomology). The path integral is discussed next. The analysis covers indefinite metric systems, operator insertions, and Ward identities. The antifield formalism is also studied and its equivalence with canonical methods is derived. The examples of electromagnetism and abelian 2-form gauge fields are treated in detail. The book gives a general and unified treatment of the subject in a self-contained manner. Exercises are provided at the end of each chapter, and pedagogical examples are covered in the text.</t>
  </si>
  <si>
    <t xml:space="preserve"> A useful reference for those interested in the formal aspects of constrained (i.e. gauge invariant) systems. </t>
  </si>
  <si>
    <t>Marc Henneaux is Maître de Recherches at the Belgian National Foundation for Scientific Research and Lecturer at the University of Brussels. Claudio Teitelboim is Director of the Centro de Estudios Cientificos de Santiago in Chile, a Professor at the University of Chile, and a Long-term Member of the Institute for Advanced Study in Princeton.</t>
  </si>
  <si>
    <t>Seminar on Differential Geometry. (AM-102), Volume 102</t>
  </si>
  <si>
    <t>Yau, Shing-Tung</t>
  </si>
  <si>
    <t xml:space="preserve"> MAT012030 MATHEMATICS / Geometry / Differential</t>
  </si>
  <si>
    <t>This collection of papers constitutes a wide-ranging survey of recent developments in differential geometry and its interactions with other fields, especially partial differential equations and mathematical physics. This area of mathematics was the subject of a special program at the Institute for Advanced Study in Princeton during the academic year 1979-1980 the papers in this volume were contributed by the speakers in the sequence of seminars organized by Shing-Tung Yau for this program. Both survey articles and articles presenting new results are included. The articles on differential geometry and partial differential equations include a general survey article by the editor on the relationship of the two fields and more specialized articles on topics including harmonic mappings, isoperimetric and Poincaré inequalities, metrics with specified curvature properties, the Monge-Arnpere equation, L2 harmonic forms and cohomology, manifolds of positive curvature, isometric embedding, and Kraumlhler manifolds and metrics. The articles on differential geometry and mathematical physics cover such topics as renormalization, instantons, gauge fields and the Yang-Mills equation, nonlinear evolution equations, incompleteness of space-times, black holes, and quantum gravity. A feature of special interest is the inclusion of a list of more than one hundred unsolved research problems compiled by the editor with comments and bibliographical information.</t>
  </si>
  <si>
    <t>Calculus of Variations and Optimal Control Theory</t>
  </si>
  <si>
    <t>A Concise Introduction</t>
  </si>
  <si>
    <t>Liberzon, Daniel</t>
  </si>
  <si>
    <t xml:space="preserve"> MAT003000 MATHEMATICS / Applied; MAT005000 MATHEMATICS / Calculus; MAT034000 MATHEMATICS / Mathematical Analysis; MAT042000 MATHEMATICS / Optimization</t>
  </si>
  <si>
    <t>This textbook offers a concise yet rigorous introduction to calculus of variations and optimal control theory, and is a self-contained resource for graduate students in engineering, applied mathematics, and related subjects. Designed specifically for a one-semester course, the book begins with calculus of variations, preparing the ground for optimal control. It then gives a complete proof of the maximum principle and covers key topics such as the Hamilton-Jacobi-Bellman theory of dynamic programming and linear-quadratic optimal control. Calculus of Variations and Optimal Control Theory also traces the historical development of the subject and features numerous exercises, notes and references at the end of each chapter, and suggestions for further study.  Offers a concise yet rigorous introduction  Requires limited background in control theory or advanced mathematics  Provides a complete proof of the maximum principle  Uses consistent notation in the exposition of classical and modern topics  Traces the historical development of the subject  Solutions manual (available only to teachers)  Leading universities that have adopted this book include:  University of Illinois at Urbana-Champaign ECE 553: Optimum Control Systems   Georgia Institute of Technology ECE 6553: Optimal Control and Optimization   University of Pennsylvania ESE 680: Optimal Control Theory  University of Notre Dame EE 60565: Optimal Control</t>
  </si>
  <si>
    <t xml:space="preserve"> A very scholarly and concise introduction to optimal control theory. Liberzon nicely balances rigor and accessibility, and provides fascinating historical perspectives and thought-provoking exercises. A course based on this book will be a pleasure to take. —Andrew R. Teel, University of California, Santa Barbara This is an extremely well-crafted textbook. If you plan to teach a first course to advanced students on the calculus of variations and optimal control and you like the selection of topics that the author has chosen to present (and I do), it is the text you need. What impresses me most is the careful balance between the formal derivations and the explanations that precede or accompany the statements and proofs. . . All in all, it is a first-rate, enjoyable text. ---Zvi Artstein, Mathematical Reviews Clippings Each chapter ends with a rich and useful section of notes and references. The exercises are merely problems or even theorems. The author of the book presents a large list of references and a detailed index of notions, names, and symbols. The graphical presentation of the book is pleasant. . . . [T]his book is well written, it fully deserves all its goals mentioned at the beginning of the review, and is a pleasure to read it. ---Marian Muresan, Mathematica</t>
  </si>
  <si>
    <t>Daniel Liberzon is associate professor of electrical and computer engineering at the University of Illinois, Urbana-Champaign. He is the author of Switching in Systems and Control.</t>
  </si>
  <si>
    <t>In Pursuit of the Traveling Salesman</t>
  </si>
  <si>
    <t>Mathematics at the Limits of Computation</t>
  </si>
  <si>
    <t xml:space="preserve"> MAT000000 MATHEMATICS / General; MAT025000 MATHEMATICS / Recreations &amp; Games; MAT042000 MATHEMATICS / Optimization</t>
  </si>
  <si>
    <t>What is the shortest possible route for a traveling salesman seeking to visit each city on a list exactly once and return to his city of origin? It sounds simple enough, yet the traveling salesman problem is one of the most intensely studied puzzles in applied mathematics—and it has defied solution to this day. In this book, William Cook takes readers on a mathematical excursion, picking up the salesman's trail in the 1800s when Irish mathematician W. R. Hamilton first defined the problem, and venturing to the furthest limits of today’s state-of-the-art attempts to solve it. He also explores its many important applications, from genome sequencing and designing computer processors to arranging music and hunting for planets.In Pursuit of the Traveling Salesman travels to the very threshold of our understanding about the nature of complexity, and challenges you yourself to discover the solution to this captivating mathematical problem.Some images inside the book are unavailable due to digital copyright restrictions.</t>
  </si>
  <si>
    <t>In Pursuit of the Traveling Salesman: Mathematics at the Limits of Computation, does a wonderful job presenting the history and significance of the TSP and an overview of cutting-edge research. It's a beautiful, visually rich book, full of color photographs and diagrams that enliven both the narrative and mathematical presentation. And it includes a wealth of information. Cook makes a compelling case for the importance of the traveling salesman problem, revealing that while many brilliant minds have worked on the problem, the next key insight could really come from anyone. Because of his centrality to the research, he writes with a depth of knowledge and experience that few—if any—can surpass. I know of no other book like this. —Mitchel T. Keller, London School of Economics and Political ScienceFascinating . . . describes the history, personalities, challenges, applications and techniques used to find solutions of the famous 'Traveling Salesman Problem' and related problems.---Pradeep Mutalik, Wordplay blog at, New York TimesThis book introduces the TSP, its applications, and computational methods for its solution to a general audience. I found this to be a wonderful book on many levels. The writing is informal but precise, and a lot of ground is covered. Cook ties together so many diverse topics and includes informative discussions about the history. I now know a lot more about every aspect of the traveling salesman problem. —Stan Wagon, Macalester College, author of Mathematica in ActionThe book is highly recommended to any one with a mathematical curiosity and interest in the development of ideas.---Haris Aziz, ACM SIGACT News[T]his book presents the history and significance of the TSP, and provides an overview of this cutting-edge research in a wonderful way. I recommend it to anybody who is interested in a down-to-earth discussion that provides the most current information on the TSP.-</t>
  </si>
  <si>
    <t>William J. Cook is professor of combinatorics and optimization at the University of Waterloo. He is the coauthor of The Traveling Salesman Problem: A Computational Study (Princeton).</t>
  </si>
  <si>
    <t>Rays, Waves, and Scattering</t>
  </si>
  <si>
    <t>Topics in Classical Mathematical Physics</t>
  </si>
  <si>
    <t>Adam, John A.</t>
  </si>
  <si>
    <t>56</t>
  </si>
  <si>
    <t xml:space="preserve"> MAT003000 MATHEMATICS / Applied; SCI040000 SCIENCE / Physics / Mathematical &amp; Computational; SCI055000 SCIENCE / Physics / General; TEC000000 Technology &amp; Engineering / General</t>
  </si>
  <si>
    <t>This one-of-a-kind book presents many of the mathematical concepts, structures, and techniques used in the study of rays, waves, and scattering. Panoramic in scope, it includes discussions of how ocean waves are refracted around islands and underwater ridges, how seismic waves are refracted in the earth's interior, how atmospheric waves are scattered by mountains and ridges, how the scattering of light waves produces the blue sky, and meteorological phenomena such as rainbows and coronas.Rays, Waves, and Scattering is a valuable resource for practitioners, graduate students, and advanced undergraduates in applied mathematics, theoretical physics, and engineering. Bridging the gap between advanced treatments of the subject written for specialists and less mathematical books aimed at beginners, this unique mathematical compendium features problems and exercises throughout that are geared to various levels of sophistication, covering everything from Ptolemy's theorem to Airy integrals (as well as more technical material), and several informative appendixes.Provides a panoramic look at wave motion in many different contextsFeatures problems and exercises throughoutIncludes numerous appendixes, some on topics not often coveredAn ideal reference book for practitionersCan also serve as a supplemental text in classical applied mathematics, particularly wave theory and mathematical methods in physics and engineeringAccessible to anyone with a strong background in ordinary differential equations, partial differential equations, and functions of a complex variable</t>
  </si>
  <si>
    <t>A tour de force of the mathematical description of waves. . . . I sincerely wish I had encountered such a book early in my teaching career. The material presented in it would have provided a very useful enhancement to a number of courses I have taught to undergraduate physics majors over the years.---James A. Lock, American Journal of Physics This is a significant contribution to the literature on wave theory, one that blends the mathematics and physics in just the right way. All derivations are given in full so that the work is genuinely a students' book, and Adam has chosen only the most interesting parts of the subject, especially those masterpieces of elegance that draw people to advanced physics in the first place. —C. J. Chapman, Keele University</t>
  </si>
  <si>
    <t>John A. Adam is professor of mathematics at Old Dominion University. His books include X and the City: Modeling Aspects of Urban Life, Mathematics in Nature: Modeling Patterns in the Natural World, and Guesstimation: Solving the World's Problems on the Back of a Cocktail Napkin (all Princeton).</t>
  </si>
  <si>
    <t>Pseudodifferential Operators (PMS-34)</t>
  </si>
  <si>
    <t>Taylor, Michael Eugene</t>
  </si>
  <si>
    <t>92</t>
  </si>
  <si>
    <t xml:space="preserve"> MAT007000 MATHEMATICS / Differential Equations / General</t>
  </si>
  <si>
    <t>Here Michael Taylor develops pseudodifferential operators as a tool for treating problems in linear partial differential equations, including existence, uniqueness, and estimates of smoothness, as well as other qualitative properties.Originally published in 1981.The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University Press since its founding in 1905.</t>
  </si>
  <si>
    <t>Notes on Crystalline Cohomology. (MN-21)</t>
  </si>
  <si>
    <t>Ogus, Arthur / Berthelot, Pierre</t>
  </si>
  <si>
    <t>21</t>
  </si>
  <si>
    <t>Written by Arthur Ogus on the basis of notes from Pierre Berthelot's seminar on crystalline cohomology at Princeton University in the spring of 1974, this book constitutes an informal introduction to a significant branch of algebraic geometry. Specifically, it provides the basic tools used in the study of crystalline cohomology of algebraic varieties in positive characteristic.Originally published in 1978.The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University Press since its founding in 1905.</t>
  </si>
  <si>
    <t>The Best Writing on Mathematics 2019</t>
  </si>
  <si>
    <t>Pitici, Mircea</t>
  </si>
  <si>
    <t>The Best Writing on Mathematics</t>
  </si>
  <si>
    <t>10</t>
  </si>
  <si>
    <t xml:space="preserve"> MAT000000 MATHEMATICS / General; MAT025000 MATHEMATICS / Recreations &amp; Games; MAT026000 MATHEMATICS / Reference; MAT039000 MATHEMATICS / Essays</t>
  </si>
  <si>
    <t>The year’s finest mathematical writing from around the worldThis annual anthology brings together the year’s finest mathematics writing from around the world. Featuring promising new voices alongside some of the foremost names in the field, The Best Writing on Mathematics 2019 makes available to a wide audience many articles not easily found anywhere else—and you don’t need to be a mathematician to enjoy them. These essays delve into the history, philosophy, teaching, and everyday aspects of math, offering surprising insights into its nature, meaning, and practice—and taking readers behind the scenes of today’s hottest mathematical debates.Here, Moon Duchin explains how geometric-statistical methods can be used to design voting districts, Jeremy Avigad illustrates the growing use of computation in making and verifying mathematical hypotheses, and Kokichi Sugihara describes how to construct geometrical objects with unusual visual properties. In other essays, Neil Sloane presents some recent additions to the vast database of integer sequences he has catalogued, and Alessandro Di Bucchianico and his colleagues highlight how mathematical methods have been successfully applied to big-data problems. And there’s much, much more.In addition to presenting the year’s most memorable math writing, this must-have anthology includes an introduction by the editor and a bibliography of other notable pieces on mathematics.This is a must-read for anyone interested in where math has taken us—and where it is headed.</t>
  </si>
  <si>
    <t xml:space="preserve"> Editor Mircea Pitici has done an outstanding job in presenting the 10th edition of The Best Writing on Mathematics . . . series. . . . [This is a] rich resource for both the college professor and the high school (or middle school) teacher who is on the lookout for practical applications of mathematics or science. ---Tom French, MAA Reviews</t>
  </si>
  <si>
    <t>Mircea Pitici earned a PhD in mathematics education from Cornell University, teaches mathematics at Syracuse University, and has edited The Best Writing on Mathematics since 2010. He lives in Ithaca, New York.</t>
  </si>
  <si>
    <t>Matrix Mathematics</t>
  </si>
  <si>
    <t>Theory, Facts, and Formulas - Second Edition</t>
  </si>
  <si>
    <t>Bernstein, Dennis S.</t>
  </si>
  <si>
    <t xml:space="preserve"> MAT019000 MATHEMATICS / Matrices</t>
  </si>
  <si>
    <t>When first published in 2005, Matrix Mathematics quickly became the essential reference book for users of matrices in all branches of engineering, science, and applied mathematics. In this fully updated and expanded edition, the author brings together the latest results on matrix theory to make this the most complete, current, and easy-to-use book on matrices.  Each chapter describes relevant background theory followed by specialized results. Hundreds of identities, inequalities, and matrix facts are stated clearly and rigorously with cross references, citations to the literature, and illuminating remarks. Beginning with preliminaries on sets, functions, and relations,Matrix Mathematics covers all of the major topics in matrix theory, including matrix transformations polynomial matrices matrix decompositions generalized inverses Kronecker and Schur algebra positive-semidefinite matrices vector and matrix norms the matrix exponential and stability theory and linear systems and control theory. Also included are a detailed list of symbols, a summary of notation and conventions, an extensive bibliography and author index with page references, and an exhaustive subject index. This significantly expanded edition of Matrix Mathematics features a wealth of new material on graphs, scalar identities and inequalities, alternative partial orderings, matrix pencils, finite groups, zeros of multivariable transfer functions, roots of polynomials, convex functions, and matrix norms.  Covers hundreds of important and useful results on matrix theory, many never before available in any book  Provides a list of symbols and a summary of conventions for easy use  Includes an extensive collection of scalar identities and inequalities  Features a detailed bibliography and author index with page references  Includes an exhaustive subject index with cross-referencing &lt;/u</t>
  </si>
  <si>
    <t>It is a remarkable source of matrix results. I will put it on the shelf near to my desk so that I have quick access to it. The book is an impressive accomplishment by the author. . . . I can enthusiastically recommend it to anyone who uses matrices. The author has to be applauded for the accomplishment of putting together this impressive volume.---Helmut Lutkepohl, ImageWhen a matrix question is thrown my way, I will now refer my correspondents . . . to Bernstein's handbook.---Philip J. Davis, SIAM NewsAnybody, regardless of level of expertise, could learn new things just by browsing. Open to a random page and start reading. The reader who seeks specific information to solve a problem may also find success here.---David S. Watkins, SIAM ReviewMatrix Mathematics contains an impressive collection of definitions, relations, properties, equations, inequalities, and facts centered around matrices and their use in systems and control. The amount of material that is covered is quite impressive and well structured. . . . I highly recommend the book as a source for retrieving matrix results that one would otherwise have to search for in the extensive literature on matrix theory.---Paul Van Dooren, IEEE Control Systems MagazineThe author was very successful in collecting the enormous amount of results in matrix theory in a single source. . . . A beautiful work and an admirable performance!The book is a well-organized treasure trove of information for anyone interested in matrices and their applications. Look through the Table of Contents and see if there isn't some section that will tempt you and/or illuminate your pathway through the extensive literature on matrix theory. Researchers should have access to this authoritative and comprehensive volume. Academic and industrial libraries should have it in their reference collections. Their patrons will be grateful.---Henry Ricardo, MAA Reviews</t>
  </si>
  <si>
    <t>Dennis S. Bernstein is professor of aerospace engineering at the University of Michigan.</t>
  </si>
  <si>
    <t>Beautiful Geometry</t>
  </si>
  <si>
    <t>Jost, Eugen / Maor, Eli</t>
  </si>
  <si>
    <t xml:space="preserve"> MAT000000 MATHEMATICS / General; MAT012000 MATHEMATICS / Geometry / General; MAT015000 MATHEMATICS / History &amp; Philosophy</t>
  </si>
  <si>
    <t>If you've ever thought that mathematics and art don't mix, this stunning visual history of geometry will change your mind. As much a work of art as a book about mathematics, Beautiful Geometry presents more than sixty exquisite color plates illustrating a wide range of geometric patterns and theorems, accompanied by brief accounts of the fascinating history and people behind each. With artwork by Swiss artist Eugen Jost and text by math historian Eli Maor, this unique celebration of geometry covers numerous subjects, from straightedge-and-compass constructions to intriguing configurations involving infinity. The result is a delightful and informative illustrated tour through the 2,500-year-old history of one of the most important branches of mathematics.</t>
  </si>
  <si>
    <t xml:space="preserve"> This book shows that math is more than theorems and proofs—it is full of history, philosophy, and glimpses of different cultures. I was immediately attracted by the book's intriguing and beautiful illustrations, and once I started reading the text, I could not stop following its fascinating stories about the origins of geometrical theorems. —Carlo H. Séquin, University of California, BerkeleyVisually stunning. . . . [Beautiful Geometry] raises fundamental questions, answered thousands of years later and evidencing the progress made. . . . This is an engaging book of broad appeal and a colourful approach to the history of geometry.[Beautiful Geometry] achieves its aim to demonstrate that there is visual beauty in Mathematics. I heartily recommend it. A beautiful book that is as delightful to see as to read. Once you start you are compelled to read the next subject, and the next, and the next. —Zentralblatt MATH Beautiful Geometry teaches and delights with its marriage of art and mathematics. The lovely illustrations range from conversation starters to dazzling Proofs Without Words—clever diagrams that explain why something is true. A feast for the eye and mind. —Frank Farris, Santa Clara UniversityThe content is accessible to anyone with even a high school course in geometry. The writing is very clear.The explanations are clear, and cover the background to the paintings in a manner that will be appreciated by readers whatever their level of mathematical knowledge. . . . Anyone with any interest in visual mathematics will love this book.Graphic illustrations serve as both beautiful abstract art and helpful explanations in this overview of geometric theorems and patterns.The book by Maor and Jost should be given to everyone--young or old--embarking on the study of mathematics or anyone teaching mathematics. The book will act as a source of inspiration and as a reminder of why it is that mathemati</t>
  </si>
  <si>
    <t>Eli Maor is the author of To Infinity and Beyond, e: The Story of a Number, Trigonometric Delights, Venus in Transit, and The Pythagorean Theorem: A 4,000-Year History (all Princeton) and has taught the history of mathematics at Loyola University Chicago. Eugen Jost is a well-known Swiss artist whose work is strongly influenced by mathematics.</t>
  </si>
  <si>
    <t>Calculus Reordered</t>
  </si>
  <si>
    <t>A History of the Big Ideas</t>
  </si>
  <si>
    <t>Bressoud, David M.</t>
  </si>
  <si>
    <t xml:space="preserve"> MAT005000 MATHEMATICS / Calculus; MAT015000 MATHEMATICS / History &amp; Philosophy; MAT030000 MATHEMATICS / Study &amp; Teaching; SCI034000 SCIENCE / History</t>
  </si>
  <si>
    <t>How our understanding of calculus has evolved over more than three centuries, how this has shaped the way it is taught in the classroom, and why calculus pedagogy needs to changeCalculus Reordered takes readers on a remarkable journey through hundreds of years to tell the story of how calculus evolved into the subject we know today. David Bressoud explains why calculus is credited to seventeenth-century figures Isaac Newton and Gottfried Leibniz, and how its current structure is based on developments that arose in the nineteenth century. Bressoud argues that a pedagogy informed by the historical development of calculus represents a sounder way for students to learn this fascinating area of mathematics.Delving into calculus’s birth in the Hellenistic Eastern Mediterranean—particularly in Syracuse, Sicily and Alexandria, Egypt—as well as India and the Islamic Middle East, Bressoud considers how calculus developed in response to essential questions emerging from engineering and astronomy. He looks at how Newton and Leibniz built their work on a flurry of activity that occurred throughout Europe, and how Italian philosophers such as Galileo Galilei played a particularly important role. In describing calculus’s evolution, Bressoud reveals problems with the standard ordering of its curriculum: limits, differentiation, integration, and series. He contends that the historical order—integration as accumulation, then differentiation as ratios of change, series as sequences of partial sums, and finally limits as they arise from the algebra of inequalities—makes more sense in the classroom environment.Exploring the motivations behind calculus’s discovery, Calculus Reordered highlights how this essential tool of mathematics came to be.</t>
  </si>
  <si>
    <t>“As far as I know, there is no other book that integrates the history, theory, and pedagogy of calculus as well as this one. David Bressoud has long experience in these aspects of calculus and provides a masterly and lucid treatment of the subject.”—John Stillwell, University of San Francisco“I wish David Bressoud’s beautifully and accessibly written book had been available to me back when I was a mathematics student. By tracing the trail of ideas and advances in calculus over many centuries, his account brings to life a story not of a small number of isolated geniuses, as is usually told, but rather a wonderful march forward, pursued by a great many individuals on multiple continents. Our regard for the ‘greats’ isn’t diminished when we see how the development of calculus is, in fact, a collective creation of all humanity, reflecting the awesome power we have when we share and pass on ideas for others to build on.”—Keith Devlin, author of The Man of Numbers and Finding Fibonacci“All Gaul, as Julius Caesar famously observed, is divided into three parts. All calculus, as David Bressoud argues here, is divided into four: accumulation, ratios of change, series, and limits. With its mix of mathematics and history, this splendid book provides a survey of one of humanity’s great intellectual achievements.”—William Dunham, author of The Calculus Gallery: Masterpieces from Newton to Lebesgue“This book presents a historical outline of the development of calculus through its four major ideas: accumulation, proportions of change, series, and tolerance. It shows teachers of the subject how they could adapt their curriculum to the historical order to make it more understandable to students. It will also be very useful for all those who want to learn about the origins and evolution of calculus.”—Victor J. Katz, University of the District of Columbia</t>
  </si>
  <si>
    <t>David M. Bressoud is DeWitt Wallace Professor of Mathematics at Macalester College and Director of the Conference Board of the Mathematical Sciences. His many books include Second Year Calculus and A Radical Approach to Lebesgue’s Theory of Integration. He lives in St. Paul, Minnesota.</t>
  </si>
  <si>
    <t>Brownian Motion</t>
  </si>
  <si>
    <t>A Guide to Random Processes and Stochastic Calculus</t>
  </si>
  <si>
    <t>Schilling, René L.</t>
  </si>
  <si>
    <t xml:space="preserve"> BUS027000 BUSINESS &amp; ECONOMICS / Finance / General; BUS091000 BUSINESS &amp; ECONOMICS / Business Mathematics; MAT003000 MATHEMATICS / Applied; MAT029000 MATHEMATICS / Probability &amp; Statistics / General</t>
  </si>
  <si>
    <t>Stochastic processes occur everywhere in the sciences, economics and engineering, and they need to be understood by (applied) mathematicians, engineers and scientists alike. This book gives a gentle introduction to Brownian motion and stochastic processes, in general. Brownian motion plays a special role, since it shaped the whole subject, displays most random phenomena while being still easy to treat, and is used in many real-life models. Im this new edition, much material is added, and there are new chapters on ''Wiener Chaos and Iterated Itô Integrals'' and ''Brownian Local Times''.</t>
  </si>
  <si>
    <t>René L. Schilling, Technical University Dresden, Germany.</t>
  </si>
  <si>
    <t>Games for Your Mind</t>
  </si>
  <si>
    <t>The History and Future of Logic Puzzles</t>
  </si>
  <si>
    <t>Rosenhouse, Jason</t>
  </si>
  <si>
    <t xml:space="preserve"> COM014000 COMPUTERS / Computer Science; GAM005000 GAMES &amp; ACTIVITIES / Logic &amp; Brain Teasers; MAT015000 MATHEMATICS / History &amp; Philosophy; MAT018000 MATHEMATICS / Logic; MAT025000 MATHEMATICS / Recreations &amp; Games</t>
  </si>
  <si>
    <t>A lively and engaging look at logic puzzles and their role in recreation, mathematics, and philosophyLogic puzzles were first introduced to the public by Lewis Carroll in the late nineteenth century and have been popular ever since. Games like Sudoku and Mastermind are fun and engrossing recreational activities, but they also share deep foundations in mathematical logic and are worthy of serious intellectual inquiry. Games for Your Mind explores the history and future of logic puzzles while enabling you to test your skill against a variety of puzzles yourself.In this informative and entertaining book, Jason Rosenhouse begins by introducing readers to logic and logic puzzles and goes on to reveal the rich history of these puzzles. He shows how Carroll's puzzles presented Aristotelian logic as a game for children, yet also informed his scholarly work on logic. He reveals how another pioneer of logic puzzles, Raymond Smullyan, drew on classic puzzles about liars and truthtellers to illustrate Kurt Gödel's theorems and illuminate profound questions in mathematical logic. Rosenhouse then presents a new vision for the future of logic puzzles based on nonclassical logic, which is used today in computer science and automated reasoning to manipulate large and sometimes contradictory sets of data.Featuring a wealth of sample puzzles ranging from simple to extremely challenging, this lively and engaging book brings together many of the most ingenious puzzles ever devised, including the  Hardest Logic Puzzle Ever,  metapuzzles, paradoxes, and the logic puzzles in detective stories.</t>
  </si>
  <si>
    <t xml:space="preserve"> Rosenhouse presents a rich variety of logic puzzles while introducing readers to the history of logic. Games for Your Mind is an engaging and accessible book that will appeal to people attracted to logic and can open a gate to more serious study as well. —Michał Walicki, author of Introduction to Mathematical Logic This book is a pleasure. All aspects of logic are explained in a clear and engaging manner, with many humorous touches, and Rosenhouse handles the philosophical aspects of logic just as skillfully as the mathematical ones. Games for Your Mind is a great introduction to logic for anyone who likes puzzles. —John Stillwell, author of Reverse Mathematics: Proofs from the Inside Out</t>
  </si>
  <si>
    <t>Jason Rosenhouse is professor of mathematics at James Madison University. He is the author of The Monty Hall Problem: The Remarkable Story of Math's Most Contentious Brain Teaser and Among the Creationists: Dispatches from the Anti-Evolutionist Front Line. He is the coauthor (with Laura Taalman) of Taking Sudoku Seriously: The Math behind the World's Most Popular Pencil Puzzle and the coeditor (with Jennifer Beineke) of The Mathematics of Various Entertaining Subjects (Vols. 1–3) (Princeton).</t>
  </si>
  <si>
    <t>Curves for the Mathematically Curious</t>
  </si>
  <si>
    <t>An Anthology of the Unpredictable, Historical, Beautiful, and Romantic</t>
  </si>
  <si>
    <t>Havil, Julian</t>
  </si>
  <si>
    <t xml:space="preserve"> ART000000 ART / General; ART023000 ART / Popular Culture; MAT012000 MATHEMATICS / Geometry / General; MAT015000 MATHEMATICS / History &amp; Philosophy; MAT038000 MATHEMATICS / Topology</t>
  </si>
  <si>
    <t>Ten amazing curves personally selected by one of today's most important math writersCurves for the Mathematically Curious is a thoughtfully curated collection of ten mathematical curves, selected by Julian Havil for their significance, mathematical interest, and beauty. Each chapter gives an account of the history and definition of a curve, providing a glimpse into the elegant and often surprising mathematics involved in its creation and evolution. In telling the ten stories, Havil introduces many mathematicians and other innovators, some whose fame has withstood the passing of years and others who have slipped into comparative obscurity. You will meet Pierre Bézier, who is known for his ubiquitous and eponymous curves, and Adolphe Quetelet, who trumpeted the ubiquity of the normal curve but whose name now hides behind the modern body mass index. These and other ingenious thinkers engaged with the challenges, incongruities, and insights to be found in these remarkable curves—and now you can share in this adventure.Curves for the Mathematically Curious is a rigorous and enriching mathematical experience for anyone interested in curves, and the book is designed so that readers who choose can follow the details with pencil and paper. Every curve has a story worth telling.</t>
  </si>
  <si>
    <t xml:space="preserve"> A delightful collection of plane curves with engaging historical commentary. The curves range from classical to neoclassical to modern. Some are mainly of theoretical interest, but many have practical applications. All are fascinating. —Avner Ash, coauthor of Elliptic Tales: Curves, Counting, and Number Theory  With this charming collection of episodes, Havil shows that the study of curves is far from one-dimensional. Ten carefully selected curves provide focus for chapters that abound with mathematical and historical substance as well as practical application. The featured curves serve as a cabinet of wonders for reading straight through or dipping into for a rich treat. —Frank A. Farris, author of Creating Symmetry: The Artful Mathematics of Wallpaper Patterns Havil has done a wonderful job of choosing ten of the most intriguing curves in mathematics—some are famous, some are infamous, and some will likely be new to many readers. I enjoyed this book very much. —David S. Richeson, author of Euler's Gem: The Polyhedron Formula and the Birth of Topology Julian Havil enlivens the mathematics of curves with historical context and charming anecdotes, from Galileo's quest for the engineering principle of the arch to Picasso's curvaceous drawing of a dog. —Lynn Gamwell, author of Mathematics and Art: A Cultural History With his engaging style of writing, Havil takes ten mathematical curves and describes their properties and the interesting histories behind them. Curves for the Mathematically Curious is an important book. —Allan McRobie, author of The Seduction of Curves: The Lines of Beauty That Connect Mathematics, Art, and the Nude</t>
  </si>
  <si>
    <t>Julian Havil is the author of John Napier: Life, Logarithms, and Legacy The Irrationals: A Story of the Numbers You Can't Count On Impossible? Surprising Solutions to Counterintuitive Conundrums and Nonplussed! Mathematical Proof of Implausible Ideas (all Princeton). He is a retired former master at Winchester College, England, where he taught mathematics for more than three decades.</t>
  </si>
  <si>
    <t>Mathematicians</t>
  </si>
  <si>
    <t>An Outer View of the Inner World</t>
  </si>
  <si>
    <t>Cook, Mariana</t>
  </si>
  <si>
    <t xml:space="preserve"> MAT015000 MATHEMATICS / History &amp; Philosophy; PHO014000 Photography / Photoessays &amp; Documentaries</t>
  </si>
  <si>
    <t>Mathematicians is a remarkable collection of ninety-two photographic portraits, featuring some of the most amazing mathematicians of our time. Acclaimed photographer Mariana Cook captures the exuberant and colorful personalities of these brilliant thinkers and the superb images are accompanied by brief autobiographical texts written by each mathematician. Together, the photographs and words illuminate a diverse group of men and women dedicated to the absorbing pursuit of mathematics.The compelling black-and-white portraits introduce readers to mathematicians who are young and old, fathers and daughters, and husbands and wives. They include Fields Medal winners, those at the beginning of major careers, and those who are long-established celebrities in the discipline. Their candid personal essays reveal unique and wide-ranging thoughts, opinions, and humor, as the mathematicians discuss how they became interested in mathematics, why they love the subject, how they remain motivated in the face of mathematical challenges, and how their greatest contributions have paved new directions for future generations. Mathematicians in the book include David Blackwell, Henri Cartan, John Conway, Pierre Deligne, Timothy Gowers, Frances Kirwan, Peter Lax, William Massey, John Milnor, Cathleen Morawetz, John Nash, Karen Uhlenbeck, and many others.Conveying the beauty and joy of mathematics to those both within and outside the field, this photographic collection is an inspirational tribute to mathematicians everywhere.</t>
  </si>
  <si>
    <t>PREFACE by Mariana Cook 7 INTRODUCTION by Robert Clifford Gunning 8 MATHEMATICIANS PORTRAITS 11 AFTERWORD by Brandon Fradd 197 LIST OF MATHEMATICIANS 198</t>
  </si>
  <si>
    <t xml:space="preserve"> The idea of a collection of portraits of mathematicians seems on the face of it as irrational as the square root of two. Intellectually opaque, the practice of higher mathematics is visually null. It can be understood, at least by a few people, but that doesn't mean it can be seen. . . . Precisely because we can't glimpse the world mathematicians see, the prospect of glimpsing the faces of those who can becomes all the more intriguing. --Mark Feeney, Boston Globe Mathematicians: An Outer View of the Inner World presents 92 photographic portraits by Mariana Cook, with an introduction by Robert Clifford Gunning, and an afterword by Brandon Fradd. The book's concept is simple and elegant: On each right-hand page is a portrait of a mathematician, printed in rich and black and white, and on the facing left-hand page is an autobiographical essay by the subject of the photograph. The portraits are carefully composed and lighted, with a certain formality to them. --Brian Hayes, American Scientist The startling contrast between lined faces and lively minds suggests that the passionate pursuit of mathematics is an ideal formula for aging gracefully, even joyfully. --Sylvia Nasar, author of A Beautiful Mind Mariana Cook has gathered a wonderful collection of reflective essays by some of the most celebrated living mathematicians and she has captured the essence of these interesting people through her photographs. It was a pleasure to read about the lives and thoughts of these mathematicians whom I have respected for so long. I foresee many mathematicians and mathematics students consuming these morsels with delight. --David Richeson, author of Euler's Gem: The Polyhedron Formula and the Birth of Topology To convey their interior lives, photographer Cook has produced an elegant volume of striking, insightful, black-and-white portraits of 92 mathematicians, each accompanied by autobiographical</t>
  </si>
  <si>
    <t>Numerical Analysis</t>
  </si>
  <si>
    <t>Scott, Larkin Ridgway</t>
  </si>
  <si>
    <t xml:space="preserve"> MAT003000 MATHEMATICS / Applied; MAT034000 MATHEMATICS / Mathematical Analysis</t>
  </si>
  <si>
    <t>Computational science is fundamentally changing how technological questions are addressed. The design of aircraft, automobiles, and even racing sailboats is now done by computational simulation. The mathematical foundation of this new approach is numerical analysis, which studies algorithms for computing expressions defined with real numbers. Emphasizing the theory behind the computation, this book provides a rigorous and self-contained introduction to numerical analysis and presents the advanced mathematics that underpin industrial software, including complete details that are missing from most textbooks. Using an inquiry-based learning approach, Numerical Analysis is written in a narrative style, provides historical background, and includes many of the proofs and technical details in exercises. Students will be able to go beyond an elementary understanding of numerical simulation and develop deep insights into the foundations of the subject. They will no longer have to accept the mathematical gaps that exist in current textbooks. For example, both necessary and sufficient conditions for convergence of basic iterative methods are covered, and proofs are given in full generality, not just based on special cases. The book is accessible to undergraduate mathematics majors as well as computational scientists wanting to learn the foundations of the subject.  Presents the mathematical foundations of numerical analysis  Explains the mathematical details behind simulation software  Introduces many advanced concepts in modern analysis  Self-contained and mathematically rigorous  Contains problems and solutions in each chapter  Excellent follow-up course to Principles of Mathematical Analysis by Rudin</t>
  </si>
  <si>
    <t xml:space="preserve"> A student who picks up this book and works through it systematically will learn a lot of interesting and important mathematics. ---David S. Watkins, SIAM Review [Numerical Analysis] is a solid narrative of mathematical aspects of numerical analysis with an 'inquiry-based' learning method. . . . There are more than 350 frequently challenging exercises that will interest both beginning students and readers with strong mathematical backgrounds.  Students will be able to go beyond an elementary understanding of numerical simulation and develop deep insights into the foundations of the subject. They will no longer have to accept the mathematical gaps that exist in current textbooks.  This is a strong text, one that is both modern and provides historical perspective. —Benjamin Fearing Akers, University of Illinois at Chicago Very few modern books can be compared with the present text as an introduction to the mathematical aspects of numerical analysis. This is a very interesting book that can be used not only as a textbook but also as a reference. —Doron Levy, University of Maryland</t>
  </si>
  <si>
    <t>L. Ridgway Scott is the Louis Block Professor of Mathematics and Computer Science at the University of Chicago.</t>
  </si>
  <si>
    <t>The Enjoyment of Math</t>
  </si>
  <si>
    <t>Toeplitz, Otto / Rademacher, Hans</t>
  </si>
  <si>
    <t>97</t>
  </si>
  <si>
    <t>What is so special about the number 30? How many colors are needed to color a map? Do the prime numbers go on forever? Are there more whole numbers than even numbers? These and other mathematical puzzles are explored in this delightful book by two eminent mathematicians. Requiring no more background than plane geometry and elementary algebra, this book leads the reader into some of the most fundamental ideas of mathematics, the ideas that make the subject exciting and interesting. Explaining clearly how each problem has arisen and, in some cases, resolved, Hans Rademacher and Otto Toeplitz's deep curiosity for the subject and their outstanding pedagogical talents shine through.</t>
  </si>
  <si>
    <t>A thoroughly enjoyable sampler of fascinating mathematical problems and their solutions.Each chapter is a gem of mathematical exposition.... [The book] will not only stretch the imagination of the amateur, but it will also give pleasure to the sophisticated mathematician.</t>
  </si>
  <si>
    <t>Hans Rademacher was an Affiliate of Rockefeller University and Professor Emeritus of Mathematics in the University of Pennsylvania before his death in 1969. Otto Toeplitz was Professor of Mathematics in Kiel and Bonn.</t>
  </si>
  <si>
    <t>Nonlinear Optimization</t>
  </si>
  <si>
    <t>Ruszczynski, Andrzej</t>
  </si>
  <si>
    <t>Optimization is one of the most important areas of modern applied mathematics, with applications in fields from engineering and economics to finance, statistics, management science, and medicine. While many books have addressed its various aspects, Nonlinear Optimization is the first comprehensive treatment that will allow graduate students and researchers to understand its modern ideas, principles, and methods within a reasonable time, but without sacrificing mathematical precision. Andrzej Ruszczynski, a leading expert in the optimization of nonlinear stochastic systems, integrates the theory and the methods of nonlinear optimization in a unified, clear, and mathematically rigorous fashion, with detailed and easy-to-follow proofs illustrated by numerous examples and figures.  The book covers convex analysis, the theory of optimality conditions, duality theory, and numerical methods for solving unconstrained and constrained optimization problems. It addresses not only classical material but also modern topics such as optimality conditions and numerical methods for problems involving nondifferentiable functions, semidefinite programming, metric regularity and stability theory of set-constrained systems, and sensitivity analysis of optimization problems.  Based on a decade's worth of notes the author compiled in successfully teaching the subject, this book will help readers to understand the mathematical foundations of the modern theory and methods of nonlinear optimization and to analyze new problems, develop optimality theory for them, and choose or construct numerical solution methods. It is a must for anyone seriously interested in optimization.</t>
  </si>
  <si>
    <t xml:space="preserve"> This excellent book is the best I have reviewed in the past ten years. Very well written, its three main strengths are its treatment of theory and algorithms on equal terms, its mathematically driven presentation of the material, and its interesting examples and applications. —Ekkehard W. Sachs, Virginia Tech and Universität Trier Nonlinear Optimization will become the standard textbook on its subject, as well as a reference book that everyone will want to own. Not only is it beautiful and elegant, it is also utterly comprehensive and modern, with many realistic and interesting examples. —Robert J. Vanderbei, Princeton University, author of Linear Programming Throughout the book the writing style is very clear, compact and easy to follow, but at the same time mathematically rigorous. The proofs are easy to follow because the author usually carefully explains every move. In addition the meaning of the most central results is usually demonstrated with examples and in many cases explanations are also supported by visualizations...This book offers a very good introduction to differentiable and nondifferentiable nonlinear optimization theory and methods...Recommended as a material for both self study and teaching purposes ---Petri Eskelinen, Mathematical Methods of Operation Research In summary, this book competes with the topmost league of books on optimization. The wide range of topics covered and the thorough theoretical treatment of algorithms make it not only a good prospective textbook, but even more a reference text (which I am happy to have on my shelf.) ---Franz Rendl, Operations Research Letters This book offers a very good introduction to differentiable and nondifferentiable nonlinear optimization theory and methods. With no doubt the major strength of this book is the clear and intuitive structure and systematic style of presentation. This book can be recommended as a material for both self</t>
  </si>
  <si>
    <t>Andrzej Ruszczynski is Professor of Operations Research at Rutgers University. He is the coauthor of Stochastic Programming and the coeditor of Decision Making under Uncertainty.</t>
  </si>
  <si>
    <t>Optimization</t>
  </si>
  <si>
    <t>Insights and Applications</t>
  </si>
  <si>
    <t>Tikhomirov, Vladimir / Brinkhuis, Jan</t>
  </si>
  <si>
    <t>This self-contained textbook is an informal introduction to optimization through the use of numerous illustrations and applications. The focus is on analytically solving optimization problems with a finite number of continuous variables. In addition, the authors provide introductions to classical and modern numerical methods of optimization and to dynamic optimization. The book's overarching point is that most problems may be solved by the direct application of the theorems of Fermat, Lagrange, and Weierstrass. The authors show how the intuition for each of the theoretical results can be supported by simple geometric figures. They include numerous applications through the use of varied classical and practical problems. Even experts may find some of these applications truly surprising. A basic mathematical knowledge is sufficient to understand the topics covered in this book. More advanced readers, even experts, will be surprised to see how all main results can be grounded on the Fermat-Lagrange theorem. The book can be used for courses on continuous optimization, from introductory to advanced, for any field for which optimization is relevant.</t>
  </si>
  <si>
    <t>The authors provide a very nice and interesting textbook on the theory and the application of mathematical optimization. . . . The book is written as well as for beginners and for experts. . . . Both types of readers can profit from the given shortcuts and royal roads which jump over some theoretical explanations and lead directly to the applications.---Jörg Thierfelder, Zentralblatt MATH An extremely interesting introduction to the field of mathematical optimization. I know of no other book in the field that offers so many illustrations of the applicability of deep theoretical issues in optimization. It will command a broad audience, from beginners to experts. —Kees Roos, Delft University of Technology Well written and well organized. The book's examples are highly varied, interesting and well thought out. —Steinar Hauan, Carnegie Mellon University</t>
  </si>
  <si>
    <t>Jan Brinkhuis is Associate Professor of Finance and Mathematical Methods and Techniques at the Econometric Institute of Erasmus University, Rotterdam. Vladimir Tikhomirov holds the Chair of Optimal Control in the Department of Mechanics and Mathematics at the Lomonosov Moscow State University.</t>
  </si>
  <si>
    <t>Adaptive Control Processes</t>
  </si>
  <si>
    <t>A Guided Tour</t>
  </si>
  <si>
    <t>Bellman, Richard E.</t>
  </si>
  <si>
    <t>Princeton Legacy Library</t>
  </si>
  <si>
    <t>2045</t>
  </si>
  <si>
    <t>The aim of this work is to present a unified approach to the modern field of control theory and to provide a technique for making problems involving deterministic, stochastic, and adaptive processes of both linear and nonlinear type amenable to machine solution. Mr. Bellman has used the theory of dynamic programming to formulate, analyze, and prepare these processes for numerical treatment by digital computers. The unique concept of the book is that of a single problem stretching from recognition and formulation to analytic treatment and computational solution. Due to the emphasis upon ideas and concepts, this book is equally suited for the pure and applied mathematician, and for control engineers in all fields.Originally published in 1961.The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University Press since its founding in 1905.</t>
  </si>
  <si>
    <t>Scalar, Vector, and Matrix Mathematics</t>
  </si>
  <si>
    <t>Theory, Facts, and Formulas - Revised and Expanded Edition</t>
  </si>
  <si>
    <t xml:space="preserve"> MAT019000 MATHEMATICS / Matrices; MAT033000 MATHEMATICS / Vector Analysis</t>
  </si>
  <si>
    <t>The essential reference book on matrices—now fully updated and expanded, with new material on scalar and vector mathematicsSince its initial publication, this book has become the essential reference for users of matrices in all branches of engineering, science, and applied mathematics. In this revised and expanded edition, Dennis Bernstein combines extensive material on scalar and vector mathematics with the latest results in matrix theory to make this the most comprehensive, current, and easy-to-use book on the subject.Each chapter describes relevant theoretical background followed by specialized results. Hundreds of identities, inequalities, and facts are stated clearly and rigorously, with cross-references, citations to the literature, and helpful comments. Beginning with preliminaries on sets, logic, relations, and functions, this unique compendium covers all the major topics in matrix theory, such as transformations and decompositions, polynomial matrices, generalized inverses, and norms. Additional topics include graphs, groups, convex functions, polynomials, and linear systems. The book also features a wealth of new material on scalar inequalities, geometry, combinatorics, series, integrals, and more.Now more comprehensive than ever, Scalar, Vector, and Matrix Mathematics includes a detailed list of symbols, a summary of notation and conventions, an extensive bibliography and author index with page references, and an exhaustive subject index.Fully updated and expanded with new material on scalar and vector mathematicsCovers the latest results in matrix theoryProvides a list of symbols and a summary of conventions for easy and precise useIncludes an extensive bibliography with back-referencing plus an author index</t>
  </si>
  <si>
    <t xml:space="preserve"> Scalar, Vector, and Matrix Mathematics is a monumental work that contains an impressive collection of formulae one needs to know on diverse topics in mathematics, from matrices and their applications to series, integrals, and inequalities. The bibliography is vast and well documented, and the presentation is appealing and accessible. —Ovidiu Furdui, Technical University of Cluj-Napoca, RomaniaPraise for the previous editions:  The author was very successful in collecting the enormous amount of results in matrix theory in a single source. . . . A beautiful work and an admirable performance! Praise for the previous editions:  A well-organized treasure trove of information for anyone interested in matrices and their applications. ---Henry Ricardo, MAA ReviewsPraise for the previous editions:  A remarkable source of matrix results. I will put it on the shelf near to my desk so that I have quick access to it. The book is an impressive accomplishment. ---Helmut Lütkepohl, ImagePraise for the previous editions:  The amount of material that is covered is quite impressive and well structured. . . . I highly recommend the book as a source for retrieving or verifying matrix results that one would otherwise have to search for in the extensive literature on matrix theory. ---Paul Van Dooren, IEEE Control Systems Magazine This is a book that any mathematician, physicist, or engineer would want to have at hand. If you are looking for a particular mathematical identity, an inequality, or a fact about matrices, then it is most likely that you will find it in this encyclopedic work. —Omran Kouba, Higher Institute for Applied Sciences and Technology, Damascus Bernstein's book inherits each and every virtue of its valued predecessors and offers much more than just updating. New topics have been covered and many novel results included, and the author has made a tremendous effort to present them in a clear,</t>
  </si>
  <si>
    <t>Dynamic Programming</t>
  </si>
  <si>
    <t xml:space="preserve"> COM014000 COMPUTERS / Computer Science; MAT003000 MATHEMATICS / Applied; MAT017000 MATHEMATICS / Linear &amp; Nonlinear Programming</t>
  </si>
  <si>
    <t>This classic book is an introduction to dynamic programming, presented by the scientist who coined the term and developed the theory in its early stages. In Dynamic Programming, Richard E. Bellman introduces his groundbreaking theory and furnishes a new and versatile mathematical tool for the treatment of many complex problems, both within and outside of the discipline. The book is written at a moderate mathematical level, requiring only a basic foundation in mathematics, including calculus. The applications formulated and analyzed in such diverse fields as mathematical economics, logistics, scheduling theory, communication theory, and control processes are as relevant today as they were when Bellman first presented them. A new introduction by Stuart Dreyfus reviews Bellman's later work on dynamic programming and identifies important research areas that have profited from the application of Bellman's theory.</t>
  </si>
  <si>
    <t>Richard E. Bellman (1920-1984) is best known as the father of dynamic programming. He was the author of many books and the recipient of many honors, including the first Norbert Wiener Prize in Applied Mathematics.</t>
  </si>
  <si>
    <t>Digital Dice</t>
  </si>
  <si>
    <t>Computational Solutions to Practical Probability Problems</t>
  </si>
  <si>
    <t>Princeton Puzzlers</t>
  </si>
  <si>
    <t xml:space="preserve"> COM077000 COMPUTERS / Mathematical &amp; Statistical Software; MAT025000 MATHEMATICS / Recreations &amp; Games; MAT029000 MATHEMATICS / Probability &amp; Statistics / General</t>
  </si>
  <si>
    <t>Some probability problems are so difficult that they stump the smartest mathematicians. But even the hardest of these problems can often be solved with a computer and a Monte Carlo simulation, in which a random-number generator simulates a physical process, such as a million rolls of a pair of dice. This is what Digital Dice is all about: how to get numerical answers to difficult probability problems without having to solve complicated mathematical equations.  Popular-math writer Paul Nahin challenges readers to solve twenty-one difficult but fun problems, from determining the odds of coin-flipping games to figuring out the behavior of elevators. Problems build from relatively easy (deciding whether a dishwasher who breaks most of the dishes at a restaurant during a given week is clumsy or just the victim of randomness) to the very difficult (tackling branching processes of the kind that had to be solved by Manhattan Project mathematician Stanislaw Ulam). In his characteristic style, Nahin brings the problems to life with interesting and odd historical anecdotes. Readers learn, for example, not just how to determine the optimal stopping point in any selection process but that astronomer Johannes Kepler selected his second wife by interviewing eleven women. The book shows readers how to write elementary computer codes using any common programming language, and provides solutions and line-by-line walk-throughs of a MATLAB code for each problem. Digital Dice will appeal to anyone who enjoys popular math or computer science. In a new preface, Nahin wittily addresses some of the responses he received to the first edition.</t>
  </si>
  <si>
    <t>Digital Dice will appeal to recreational mathematicians who have even a limited knowledge of computer programming, and even nonprogrammers will find most of the problems entertaining to ponder. By presenting problems for which complete theoretical analysis is difficult or currently impossible, Digital Dice is a reminder that mathematics is often advanced by investigation, long before theoretical tools are brought to bear. The book's choice of problems is eclectic and interesting, and the explanations are clear and easy to read. A welcome addition to popular mathematical literature. —Julian Havil, author of Nonplussed!: Mathematical Proof of Implausible IdeasThis well-written entertaining collection of twenty-one probability problems presents their origin and history as well as their computer solutions. . . . These problems could be used in a computer programming course or a probability course that includes Monte Carlo simulations.---Thomas Sonnabend, Mathematics Teacher Open this delightful, matchless book to be sucked into a treasure trove of wonderful conundrums of everyday life. Then, persuaded by straightforward Monte Carlo simulation exercises, emerge refreshed, invigorated, and fully satisfied by the unique experience of learning from Nahin's marvelous Digital Dice. —Joseph Mazur, author of The Motion Paradox[An] enjoyable read, as [Nahin] writes clearly, with humour and is not afraid to include equations where necessary. Nahin spices the book throughout with factual and anecdotal snippets. Digital Dice will appeal to all who like recreational mathematics.---Alan Stevens, Mathematics Today One of the strengths of Digital Dice is its wealth of historical information. Nahin carefully notes the origin of each problem and traces its history. He also tells a number of amusing anecdotes. I found all the problems interesting, especially Parrondo's Paradox. Anyone</t>
  </si>
  <si>
    <t>Paul J. Nahin is the author of many best-selling popular-math books, including Chases and Escapes, Dr. Euler's Fabulous Formula, When Least is Best, Duelling Idiots and Other Probability Puzzlers, and An Imaginary Tale (all Princeton). He is professor emeritus of electrical engineering at the University of New Hampshire.</t>
  </si>
  <si>
    <t>Benford's Law</t>
  </si>
  <si>
    <t>Theory and Applications</t>
  </si>
  <si>
    <t>Miller, Steven J.</t>
  </si>
  <si>
    <t xml:space="preserve"> MAT000000 MATHEMATICS / General; MAT003000 MATHEMATICS / Applied; MAT029000 MATHEMATICS / Probability &amp; Statistics / General</t>
  </si>
  <si>
    <t>Benford's law states that the leading digits of many data sets are not uniformly distributed from one through nine, but rather exhibit a profound bias. This bias is evident in everything from electricity bills and street addresses to stock prices, population numbers, mortality rates, and the lengths of rivers. Here, Steven Miller brings together many of the world’s leading experts on Benford’s law to demonstrate the many useful techniques that arise from the law, show how truly multidisciplinary it is, and encourage collaboration.Beginning with the general theory, the contributors explain the prevalence of the bias, highlighting explanations for when systems should and should not follow Benford’s law and how quickly such behavior sets in. They go on to discuss important applications in disciplines ranging from accounting and economics to psychology and the natural sciences. The contributors describe how Benford’s law has been successfully used to expose fraud in elections, medical tests, tax filings, and financial reports. Additionally, numerous problems, background materials, and technical details are available online to help instructors create courses around the book.Emphasizing common challenges and techniques across the disciplines, this accessible book shows how Benford’s law can serve as a productive meeting ground for researchers and practitioners in diverse fields.</t>
  </si>
  <si>
    <t xml:space="preserve"> This important, impressive, and well-crafted book presents the theory and many diverse applications of Benford's law. The contributors cover a rich and fascinating selection of topics that will appeal to people with an interest in mathematics and statistics as well as experts in a broad range of disciplines. —Iddo Ben-Ari, University of Connecticut Benford's law has been underappreciated by academics and scholars since its appearance, and a book of this kind has long been needed. It offers a well-organized, unified presentation of Benford's law from both a theoretical point of view and an applications standpoint. —Marco Corazza, Ca' Foscari University of Venice (Italy)This book will prove to be both a valuable reference and a first source to turn to for whoever is interested in the mathematical genesis and empirical usefulness of Benford's law.---Walter Krämer, Statistical Papers</t>
  </si>
  <si>
    <t>Steven J. Miller is associate professor of mathematics at Williams College. He is the coauthor of An Invitation to Modern Number Theory (Princeton).</t>
  </si>
  <si>
    <t>Chance and Chaos</t>
  </si>
  <si>
    <t>Ruelle, David</t>
  </si>
  <si>
    <t>11</t>
  </si>
  <si>
    <t>How do scientists look at chance, or randomness, and chaos in physical systems? In answering this question for a general audience, Ruelle writes in the best French tradition: he has produced an authoritative and elegant book--a model of clarity, succinctness, and a humor bordering at times on the sardonic.</t>
  </si>
  <si>
    <t xml:space="preserve"> Sets out the basics with precision, concision, and humor. . . . [Some books], perhaps the best books, are to be read for the pleasure of the author's company. Ruelle's book falls into [that] category. ---Tony Rothman, The New Republic . . . by one of the founders of the rapidly developing field of nonlinear dynamics and chaos. . . . The book is a tour de force. ---Malcolm S. Longair, Natural History Step by step, Mr. Ruelle introduces concepts needed to understand the physical landscape of chance and chaos, explaining the meaning of probability, the ways of turbulent fluids, and the mathematical value of information. . . . Throughout, Chance and Chaos is spiced with the author's dry wit and unsparing judgments about scientists and science. . . . [This is] an expertly guided tour of some of the fundamental issues in the world of physics. ---David Voss, The New York Times Book Review A deep, thoughtful book, simply written, and a joy to read. ---Ian Stewart, The Times Higher Education Supplement The book is an excellent read, either at one gulp or as chapter-by-chapter snacks. ---Robert M. May, Nature</t>
  </si>
  <si>
    <t>David Ruelle is Professor of Theoretical Physics at the Institut des Hautes Etudes Scientifiques, Bures-sur-Yvette.</t>
  </si>
  <si>
    <t>The Best Writing on Mathematics 2020</t>
  </si>
  <si>
    <t>18</t>
  </si>
  <si>
    <t>The year's finest mathematical writing from around the worldThis annual anthology brings together the year’s finest mathematics writing from around the world. Featuring promising new voices alongside some of the foremost names in the field, The Best Writing on Mathematics 2020 makes available to a wide audience many articles not easily found anywhere else—and you don’t need to be a mathematician to enjoy them. These writings offer surprising insights into the nature, meaning, and practice of mathematics today. They delve into the history, philosophy, teaching, and everyday aspects of math, and take readers behind the scenes of today’s hottest mathematical debates.Here, Steven Strogatz reveals how calculus drives advances in virology, Paul Thagard argues that the power of mathematics stems from its combination of realistic and fictional qualities, and Erica Klarreich describes how Hao Huang used the combinatorics of cube nodes to solve a longstanding problem in computer science. In other essays, John Baez tells how he discovered the irresistible attractions of algebraic geometry, Mark Colyvan compares the radically different explanatory practices of mathematics and science, and Boris Odehnal reviews some surprising properties of multidimensional geometries. And there’s much, much more.In addition to presenting the year’s most memorable writings on mathematics, this must-have anthology includes a bibliography of other notable writings and an introduction by the editor.This book belongs on the shelf of anyone interested in where math has taken us—and where it is headed.</t>
  </si>
  <si>
    <t xml:space="preserve"> This is a great book for those wishing to dip their toes into the wider currents of thought in the wide and varied range of ideas and concepts being explored in and through mathematics. ---Simon Cocking, Irish Tech News</t>
  </si>
  <si>
    <t>Mircea Pitici teaches mathematics at Syracuse University and has edited The Best Writing on Mathematics since 2010. Twitter @MPitici</t>
  </si>
  <si>
    <t>Music by the Numbers</t>
  </si>
  <si>
    <t>From Pythagoras to Schoenberg</t>
  </si>
  <si>
    <t xml:space="preserve"> MAT000000 MATHEMATICS / General; MAT015000 MATHEMATICS / History &amp; Philosophy; MUS000000 MUSIC / General; SCI034000 SCIENCE / History</t>
  </si>
  <si>
    <t>How music has influenced mathematics, physics, and astronomy from ancient Greece to the twentieth centuryMusic is filled with mathematical elements, the works of Bach are often said to possess a math-like logic, and Igor Stravinsky said  musical form is close to mathematics,  while Arnold Schoenberg, Iannis Xenakis, and Karlheinz Stockhausen went further, writing music explicitly based on mathematical principles. Yet Eli Maor argues that music has influenced math at least as much as math has influenced music. Starting with Pythagoras, proceeding through the work of Schoenberg, and ending with contemporary string theory, Music by the Numbers tells a fascinating story of composers, scientists, inventors, and eccentrics who played a role in the age-old relationship between music, mathematics, and the sciences, especially physics and astronomy. Music by the Numbers explores key moments in this history, particularly how problems originating in music have inspired mathematicians for centuries. Perhaps the most famous of these problems is the vibrating string, which pitted some of the greatest mathematicians of the eighteenth century against each other in a debate that lasted more than fifty years and that eventually led to the development of post-calculus mathematics. Other highlights in the book include a comparison between meter in music and metric in geometry, complete with examples of rhythmic patterns from Bach to Stravinsky, and an exploration of a suggestive twentieth-century development: the nearly simultaneous emergence of Einstein's theory of relativity and Schoenberg's twelve-tone system.Weaving these compelling historical episodes with Maor's personal reflections as a mathematician and lover of classical music, Music by the Numbers will delight anyone who loves mathematics and music.</t>
  </si>
  <si>
    <t xml:space="preserve"> A fascinating investigation of the relationship between math and music—what they have in common, how they differ, and how each has informed the other, from Pythagoras to Schoenberg, from violin strings to superstrings. A delightful examination of how math and culture interact. —Ian Stewart, author of Significant Figures Writing beautifully as he explores the relationship between mathematics and classical music, Eli Maor makes mathematics sing like a violin. —Jerry King, author of The Art of MathematicsIn this intriguing study, maths historian Eli Maor traces those echoes, along with the trajectories of the ‘scientists, inventors, composers, and occasional eccentrics’ behind them.---Barb Kiser, Nature I loved this book. I couldn't put down Maor's interesting fusion of music theory, mathematics, history, physics, and personal narrative. No other book blends these elements in such an appealing way. —Robert Schneider, musician and mathematician Music by the Numbers offers a great many original revelations about the connections between mathematics and music. —Joseph Mazur, author of Fluke: The Math and Myth of Coincidence Eli Maor is always a good storyteller and Music by the Numbers should interest mathematicians who enjoy classical music as well as musicians who are curious about the mathematics behind music. —Robert W. Langer, University of Wisconsin–Eau Claire</t>
  </si>
  <si>
    <t>Eli Maor is a former professor of the history of mathematics at Loyola University Chicago. He is the author of seven previous books, including the internationally acclaimed To Infinity and Beyond, e: The Story of a Number, Trigonometric Delights, and The Pythagorean Theorem: A 4,000-Year History (all Princeton).</t>
  </si>
  <si>
    <t>Recurrence in Ergodic Theory and Combinatorial Number Theory</t>
  </si>
  <si>
    <t>Furstenberg, Harry</t>
  </si>
  <si>
    <t>Porter Lectures</t>
  </si>
  <si>
    <t xml:space="preserve"> MAT005000 MATHEMATICS / Calculus</t>
  </si>
  <si>
    <t>Topological dynamics and ergodic theory usually have been treated independently. H. Furstenberg, instead, develops the common ground between them by applying the modern theory of dynamical systems to combinatories and number theory.Originally published in 1981.The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University Press since its founding in 1905.</t>
  </si>
  <si>
    <t>Berkovich, Yakov G. / Janko, Zvonimir</t>
  </si>
  <si>
    <t>De Gruyter Expositions in Mathematics</t>
  </si>
  <si>
    <t>65</t>
  </si>
  <si>
    <t>This is the sixth volume of a comprehensive and elementary treatment of finite group theory. This volume contains many hundreds of original exercises (including solutions for the more difficult ones) and an extended list of about 1000 open problems. The current book is based on Volumes 1&amp;#82115 and it is suitable for researchers and graduate students working in group theory.</t>
  </si>
  <si>
    <t xml:space="preserve"> As before, in respect to the five volumes earlier in time, the authors did a formidable job.  Robert W. van der Waall in: Zentralblatt für Mathematik 1400.20001</t>
  </si>
  <si>
    <t>Yakov G. Berkovich, University of Haifa, Haifa, Israel Zvonimir Janko, Ruprecht-Karls-Universität Heidelberg, Heidelberg, Germany.</t>
  </si>
  <si>
    <t>Numerical Methods for Stochastic Computations</t>
  </si>
  <si>
    <t>A Spectral Method Approach</t>
  </si>
  <si>
    <t>Xiu, Dongbin</t>
  </si>
  <si>
    <t xml:space="preserve"> COM014000 COMPUTERS / Computer Science; COM062000 COMPUTERS / Data Modeling &amp; Design; MAT003000 MATHEMATICS / Applied</t>
  </si>
  <si>
    <t>The@ first graduate-level textbook to focus on fundamental aspects of numerical methods for stochastic computations, this book describes the class of numerical methods based on generalized polynomial chaos (gPC). These fast, efficient, and accurate methods are an extension of the classical spectral methods of high-dimensional random spaces. Designed to simulate complex systems subject to random inputs, these methods are widely used in many areas of computer science and engineering.  The book introduces polynomial approximation theory and probability theory describes the basic theory of gPC methods through numerical examples and rigorous development details the procedure for converting stochastic equations into deterministic ones using both the Galerkin and collocation approaches and discusses the distinct differences and challenges arising from high-dimensional problems. The last section is devoted to the application of gPC methods to critical areas such as inverse problems and data assimilation.  Ideal for use by graduate students and researchers both in the classroom and for self-study, Numerical Methods for Stochastic Computations provides the required tools for in-depth research related to stochastic computations.  The first graduate-level textbook to focus on the fundamentals of numerical methods for stochastic computations  Ideal introduction for graduate courses or self-study  Fast, efficient, and accurate numerical methods  Polynomial approximation theory and probability theory included  Basic gPC methods illustrated through examples</t>
  </si>
  <si>
    <t xml:space="preserve"> [A]s a newbie to this field, by reading this lively written text I was able to gain insight into this really interesting and challenging matter. ---Peter Mathé, Mathematical Reviews Short and comprehensive, this book is appropriate for novices of polynomial chaos. Many diverse fields are adopting this method, and this book can be used for first-year graduate studies as well as senior undergraduate courses. The book includes important new developments, such as non-Gaussian processes and stochastic collocation methods. —George Karniadakis, Brown University</t>
  </si>
  <si>
    <t>Dongbin Xiu is associate professor of mathematics at Purdue University.</t>
  </si>
  <si>
    <t>Braids, Links, and Mapping Class Groups. (AM-82), Volume 82</t>
  </si>
  <si>
    <t>Birman, Joan S.</t>
  </si>
  <si>
    <t>The central theme of this study is Artin's braid group and the many ways that the notion of a braid has proved to be important in low-dimensional topology.In Chapter 1 the author is concerned with the concept of a braid as a group of motions of points in a manifold. She studies structural and algebraic properties of the braid groups of two manifolds, and derives systems of defining relations for the braid groups of the plane and sphere. In Chapter 2 she focuses on the connections between the classical braid group and the classical knot problem. After reviewing basic results she proceeds to an exploration of some possible implications of the Garside and Markov theorems.Chapter 3 offers discussion of matrix representations of the free group and of subgroups of the automorphism group of the free group. These ideas come to a focus in the difficult open question of whether Burau's matrix representation of the braid group is faithful. Chapter 4 is a broad view of recent results on the connections between braid groups and mapping class groups of surfaces. Chapter 5 contains a brief discussion of the theory of  plats.  Research problems are included in an appendix.</t>
  </si>
  <si>
    <t>Statistical Inference via Convex Optimization</t>
  </si>
  <si>
    <t>Juditsky, Anatoli / Nemirovski, Arkadi</t>
  </si>
  <si>
    <t>69</t>
  </si>
  <si>
    <t xml:space="preserve"> MAT000000 MATHEMATICS / General; MAT003000 MATHEMATICS / Applied; MAT029000 MATHEMATICS / Probability &amp; Statistics / General; MAT042000 MATHEMATICS / Optimization</t>
  </si>
  <si>
    <t>This authoritative book draws on the latest research to explore the interplay of high-dimensional statistics with optimization. Through an accessible analysis of fundamental problems of hypothesis testing and signal recovery, Anatoli Juditsky and Arkadi Nemirovski show how convex optimization theory can be used to devise and analyze near-optimal statistical inferences.Statistical Inference via Convex Optimization is an essential resource for optimization specialists who are new to statistics and its applications, and for data scientists who want to improve their optimization methods. Juditsky and Nemirovski provide the first systematic treatment of the statistical techniques that have arisen from advances in the theory of optimization. They focus on four well-known statistical problems—sparse recovery, hypothesis testing, and recovery from indirect observations of both signals and functions of signals—demonstrating how they can be solved more efficiently as convex optimization problems. The emphasis throughout is on achieving the best possible statistical performance. The construction of inference routines and the quantification of their statistical performance are given by efficient computation rather than by analytical derivation typical of more conventional statistical approaches. In addition to being computation-friendly, the methods described in this book enable practitioners to handle numerous situations too difficult for closed analytical form analysis, such as composite hypothesis testing and signal recovery in inverse problems.Statistical Inference via Convex Optimization features exercises with solutions along with extensive appendixes, making it ideal for use as a graduate text.</t>
  </si>
  <si>
    <t xml:space="preserve"> Comprehensive and highly significant. In recent years, optimization and statistics have moved closer together, with top researchers becoming versatile in both. This monumental work proposes much deeper connections between the two fields, and its approach will be taught in PhD courses for years to come. —Alexander Rakhlin, Massachusetts Institute of Technology Juditsky and Nemirovski's use of tools and concepts from convex optimization to solve statistical problems is very promising and will have a lasting impact in both statistics and data science more broadly. The book's format consists of extended lecture notes with examples, numerical experiments, and exercises, which is particularly suitable for presenting this material. —Arnak Dalalyan, ENSAE ParisTech</t>
  </si>
  <si>
    <t>Anatoli Juditsky is professor of applied mathematics and chair of statistics and optimization at the Multidisciplinary Institute in Artificial Intelligence at the Université Grenoble Alpes in France. Arkadi Nemirovski is the John Hunter Chair and professor of industrial and systems engineering at the Georgia Institute of Technology. His books include Robust Optimization (Princeton).</t>
  </si>
  <si>
    <t>Differential Geometry</t>
  </si>
  <si>
    <t>Kreyszig, Erwin</t>
  </si>
  <si>
    <t>Heritage</t>
  </si>
  <si>
    <t>University of Toronto Press</t>
  </si>
  <si>
    <t xml:space="preserve"> EDU000000 EDUCATION / General; EDU015000 EDUCATION / Higher; EDU037000 EDUCATION / Research; MAT012030 MATHEMATICS / Geometry / Differential</t>
  </si>
  <si>
    <t>This book is intended to meet the need for a text introducing advanced students in mathematics, physics, and engineering to the field of differential geometry. The material is presented in a simple and understandable but rigorous manner, accompanied by many examples which illustrate the ideas, methods, and results.</t>
  </si>
  <si>
    <t>KreyszigErwin: Erwin Kreyszig (1922-2008) was a professor of mathematics at Carleton University. After retirement from Carleton he was given the title of Distinguished Research Professor and continued to play an active role in the Department, maintaining his office and continuing his research.</t>
  </si>
  <si>
    <t>World Congress of Nonlinear Analysts '92</t>
  </si>
  <si>
    <t>Proceedings of the First World Congress of Nonlinear Analysts, Tampa, Florida, August 19-26, 1992</t>
  </si>
  <si>
    <t>Lakshmikantham, V.</t>
  </si>
  <si>
    <t xml:space="preserve"> MAT000000 MATHEMATICS / General; MAT034000 MATHEMATICS / Mathematical Analysis</t>
  </si>
  <si>
    <t>I-IV -- Preface -- Table of Contents -- List of Participants -- Investigation of Oldrojt's viscoelastic model when viscous coefficient tends to zero -- Nonlinear PDE problems in electrophotography -- A special class of maximum principles with applications to nonlinear boundary value problems -- Nonlinear mathematics in nonacademic settings -- Motion of a graph by nonsmooth weighted curvature -- Some results on heat flow in electric conductors -- Global classical solutions to fully nonlinear wave equations -- Solitons and domains in dipole chains -- Nonlinear instabilities of steady and oscillatory wave convection in a rotating system -- Bifurcations and chaos in predator-prey models with delay -- On a new variant degree theory of mapping and its application -- Solvability of semilinear operator equations and periodic solutions of differential equations -- Solutions of semilinear equations in cones and wedges -- On a nonlinear elliptic problem with subcritical and critical Sobolev exponent -- Existence and bifurcation results for some semilinear elliptic equations on ?N -- Some remarks about the existence of positive solutions for elliptic systems -- Sub- and supersolutions of nonlinear elliptic and parabolic problems -- Positive solutions and boundary value problems of singular and nonsingular type -- On the asymptotic behavior of laminar flow through a porous pipe -- The monotone method for third order boundary value problems -- Duality and variational principles for nonlinear hyperbolic equations -- Decay and global existence for some nonlinear dissipative wave equations -- On the philosophy of the spectral variable -- Wave propagation in uniaxial nonconducting nonlinear thermoelastic solids -- Approximation of dissipative hereditary systems -- Stefan problems in several space variables with dynamic boundary conditions -- Existence and multiplicity of periodic solutions for semilinear parabolic equations -- Boundary integral solution of a nonlinear heat conduction</t>
  </si>
  <si>
    <t>The Best Writing on Mathematics 2015</t>
  </si>
  <si>
    <t>15</t>
  </si>
  <si>
    <t xml:space="preserve"> MAT000000 MATHEMATICS / General; MAT026000 MATHEMATICS / Reference; MAT039000 MATHEMATICS / Essays</t>
  </si>
  <si>
    <t>This annual anthology brings together the year's finest mathematics writing from around the world. Featuring promising new voices alongside some of the foremost names in the field, The Best Writing on Mathematics 2015 makes available to a wide audience many articles not easily found anywhere else—and you don’t need to be a mathematician to enjoy them. These writings offer surprising insights into the nature, meaning, and practice of mathematics today. They delve into the history, philosophy, teaching, and everyday occurrences of math, and take readers behind the scenes of today’s hottest mathematical debates.Here David Hand explains why we should actually expect unlikely coincidences to happen Arthur Benjamin and Ethan Brown unveil techniques for improvising custom-made magic number squares Dana Mackenzie describes how mathematicians are making essential contributions to the development of synthetic biology Steven Strogatz tells us why it’s worth writing about math for people who are alienated from it Lisa Rougetet traces the earliest written descriptions of Nim, a popular game of mathematical strategy Scott Aaronson looks at the unexpected implications of testing numbers for randomness and much, much more.In addition to presenting the year’s most memorable writings on mathematics, this must-have anthology includes a bibliography of other notable writings and an introduction by the editor, Mircea Pitici. This book belongs on the shelf of anyone interested in where math has taken us—and where it is headed.</t>
  </si>
  <si>
    <t xml:space="preserve"> Pitici offers his annual selection of intriguing mathematical articles, and happily, 2015 was a banner year. [An] eclectic collection of nontechnical papers understandable to any reader. . . . A well-chosen collection supplemented by an outstanding further reading list. ---Harold D. Shane, Library Journal [A]nother wonderful variety of mathematical writings, this time with a distinct focus on mathematical games and puzzles. These intriguing--and sometimes unsolved--puzzles provide fuel for much contemplation and exploration of varied topics such as billiards, juggling, and the game Candy Crush. . . . Those picking up this collection for the math itself should be pleasantly surprised by the enlightening interdisciplinary work in philosophy, history, and art.  I found this book to be a great resource. The articles are easy to read and interesting to ponder. This book will be a valuable resource when my students in algebra and geometry want to look at a math concept for a project. The recent math applications in this book are a valuable resource. ---Matthew Tucker, National Council of Teachers of Mathematics The Best Writing on Mathematics does not shy away from mathematics, and that is why it shines. Pitici has done a wonderful job curating articles that form a cohesive . . . volume for readers seeking more than what popular mathematics books have to offer. Overall, this is a great book for the mathematically-experienced reader seeking to connect to mathematics outside of the world of textbooks and tests. ---Douglas Whitaker, Key Reporter The idea behind this great series, which Pitici describes as ‘accessible but nontrivial content that presents for mathematicians and for the general public a wide assortment of informed and insightful perspectives on pure and applied mathematics, on topics related to the learning and teaching of mathematics, on the practice and practicality of mathematics, on the social an</t>
  </si>
  <si>
    <t>Mircea Pitici holds a PhD in mathematics education from Cornell University, where he teaches math and writing. He has edited The Best Writing on Mathematics since 2010.</t>
  </si>
  <si>
    <t>Rational Decisions</t>
  </si>
  <si>
    <t>Binmore, Ken</t>
  </si>
  <si>
    <t>The Gorman Lectures in Economics</t>
  </si>
  <si>
    <t>2</t>
  </si>
  <si>
    <t xml:space="preserve"> BUS019000 BUSINESS &amp; ECONOMICS / Decision-Making &amp; Problem Solving; BUS069030 BUSINESS &amp; ECONOMICS / Economics / Theory; MAT011000 MATHEMATICS / Game Theory</t>
  </si>
  <si>
    <t>It is widely held that Bayesian decision theory is the final word on how a rational person should make decisions. However, Leonard Savage--the inventor of Bayesian decision theory--argued that it would be ridiculous to use his theory outside the kind of small world in which it is always possible to  look before you leap.  If taken seriously, this view makes Bayesian decision theory inappropriate for the large worlds of scientific discovery and macroeconomic enterprise. When is it correct to use Bayesian decision theory--and when does it need to be modified? Using a minimum of mathematics, Rational Decisions clearly explains the foundations of Bayesian decision theory and shows why Savage restricted the theory's application to small worlds.  The book is a wide-ranging exploration of standard theories of choice and belief under risk and uncertainty. Ken Binmore discusses the various philosophical attitudes related to the nature of probability and offers resolutions to paradoxes believed to hinder further progress. In arguing that the Bayesian approach to knowledge is inadequate in a large world, Binmore proposes an extension to Bayesian decision theory--allowing the idea of a mixed strategy in game theory to be expanded to a larger set of what Binmore refers to as  muddled  strategies.  Written by one of the world's leading game theorists, Rational Decisions is the touchstone for anyone needing a concise, accessible, and expert view on Bayesian decision making.</t>
  </si>
  <si>
    <t xml:space="preserve"> Strong on ideas and opinions but low on jargon, this is one of the most lively discussions of the strengths and limitations of the Bayesian approach to decision making that I have ever come across. Clearly and strongly argued, controversial, and a pleasure to read. —Riccardo Rebonato, author of The Plight of the Fortune Tellers Ken Binmore's new book on rational decisions is a superb up-to-date introduction to the now large and complex literature of this subject. The touch is light, but the examples and theorems are precise. The references are more than ample to lead the reader to more details on those parts of the subject that are of most interest. Although the author is an economist, the content will appeal to philosophers, psychologists, and statisticians as well. —Patrick Suppes, Stanford University This book takes the reader from the very beginnings of decision theory through innovative new work, and it is written concisely and clearly enough to make the journey seem effortless. It will be essential reading for decision theorists and economists in general, whether new to the field or old hands. —Larry Samuelson, Yale University Well-written, with many nice illustrative examples, this book contributes to the ongoing debate on whether the Bayesian method is the proper normative framework for making decisions and updating beliefs. The book is extremely impressive in its breadth of cited references: historical, mathematical, philosophical, and statistical. —Mark Machina, University of California, San DiegoRational Decisions contains a wealth of stimulating arguments and thought-provoking claims. It would be an excellent text for an advanced seminar in decision theory, particularly for students with a solid technical background. And no economist, philosopher or political scientist seriously interested in theories of rational decision-making can afford to ignore Binmore's controversial and iconoclastic claims.</t>
  </si>
  <si>
    <t>Ken Binmore is a mathematician turned economist and philosopher. He has held chairs at the London School of Economics and Political Science as well as other universities, and is professor emeritus of economics at University College London. His recent books include Natural Justice, Does Game Theory Work?, and A Very Short Introduction to Game Theory.</t>
  </si>
  <si>
    <t>Triangulated Categories. (AM-148), Volume 148</t>
  </si>
  <si>
    <t>Neeman, Amnon</t>
  </si>
  <si>
    <t>148</t>
  </si>
  <si>
    <t xml:space="preserve"> MAT002010 MATHEMATICS / Algebra / Abstract; MAT012010 MATHEMATICS / Geometry / Algebraic</t>
  </si>
  <si>
    <t>The first two chapters of this book offer a modern, self-contained exposition of the elementary theory of triangulated categories and their quotients. The simple, elegant presentation of these known results makes these chapters eminently suitable as a text for graduate students. The remainder of the book is devoted to new research, providing, among other material, some remarkable improvements on Brown's classical representability theorem. In addition, the author introduces a class of triangulated categories --the  well generated triangulated categories --and studies their properties. This exercise is particularly worthwhile in that many examples of triangulated categories are well generated, and the book proves several powerful theorems for this broad class. These chapters will interest researchers in the fields of algebra, algebraic geometry, homotopy theory, and mathematical physics.</t>
  </si>
  <si>
    <t>A very valuable source of information. . . .  It is approachable and beautifully written. . . . I greatly enjoyed reading it.---Tim Porter, Bulletin of the London Mathematical Society</t>
  </si>
  <si>
    <t>Amnon Neeman holds a Ph.D. in algebraic geometry from Harvard University. He has taught at Princeton University and the University of Virginia and is currently Senior Visiting Fellow at the Australian National University in Canberra. He has published widely on derived and triangulated categories.</t>
  </si>
  <si>
    <t>Nonlinear Dynamical Systems and Control</t>
  </si>
  <si>
    <t>A Lyapunov-Based Approach</t>
  </si>
  <si>
    <t>Chellaboina, VijaySekhar / Haddad, Wassim M.</t>
  </si>
  <si>
    <t xml:space="preserve"> MAT003000 MATHEMATICS / Applied; MAT029040 MATHEMATICS / Probability &amp; Statistics / Stochastic Processes</t>
  </si>
  <si>
    <t>Nonlinear Dynamical Systems and Control presents and develops an extensive treatment of stability analysis and control design of nonlinear dynamical systems, with an emphasis on Lyapunov-based methods. Dynamical system theory lies at the heart of mathematical sciences and engineering. The application of dynamical systems has crossed interdisciplinary boundaries from chemistry to biochemistry to chemical kinetics, from medicine to biology to population genetics, from economics to sociology to psychology, and from physics to mechanics to engineering. The increasingly complex nature of engineering systems requiring feedback control to obtain a desired system behavior also gives rise to dynamical systems.  Wassim Haddad and VijaySekhar Chellaboina provide an exhaustive treatment of nonlinear systems theory and control using the highest standards of exposition and rigor. This graduate-level textbook goes well beyond standard treatments by developing Lyapunov stability theory, partial stability, boundedness, input-to-state stability, input-output stability, finite-time stability, semistability, stability of sets and periodic orbits, and stability theorems via vector Lyapunov functions. A complete and thorough treatment of dissipativity theory, absolute stability theory, stability of feedback systems, optimal control, disturbance rejection control, and robust control for nonlinear dynamical systems is also given. This book is an indispensable resource for applied mathematicians, dynamical systems theorists, control theorists, and engineers.</t>
  </si>
  <si>
    <t xml:space="preserve"> A significant contribution. This book can be used as a textbook for engineering students and others, and it is useful to researchers because it contains up-to-date methods and information. As far as I know, there is no one book that covers all the material contained in this book. —V. Lakshmikantham, Florida Institute of Technology An excellent textbook. This is an up-to-date, comprehensive, and extremely well presented exposition of modern methods in nonlinear control systems. It contains every topic I would like to see in such a book. The writing is superb and the style is clear and lucid. This is a highly welcome addition to the literature. —Frank L. Lewis, University of Texas, Arlington The book is lucid and well written and contains numerous worked examples for specific applications to important classes of systems as well as numerous problems and suggestions for further study at the end of the main chapters. This book will be an excellent source of reference materials for graduate students of applied mathematics, control theorists and engineers studying the stability theory of dynamical systems and controls. It will also be a rich source of materials for self study by researchers and practitioners interested in systems theory of engineering, controls, computer science, chemistry, life sciences and economics. ---Olusola Akinyele, Mathematical ReviewsWassim Haddad, Winner of the 2014 Pendray Aerospace Literature Award, American Institute of Aeronautics and Astronautics</t>
  </si>
  <si>
    <t>Wassim M. Haddad is professor of aerospace engineering at the Georgia Institute of Technology. VijaySekhar Chellaboina is associate professor of mechanical, aerospace, and biomedical engineering at the University of Tennessee. They are the coauthors of Impulsive and Hybrid Dynamical Systems: Stability, Dissipativity, and Control and Thermodynamics: A Dynamical Systems Approach (both Princeton).</t>
  </si>
  <si>
    <t>Higher Topos Theory (AM-170)</t>
  </si>
  <si>
    <t>Lurie, Jacob</t>
  </si>
  <si>
    <t>170</t>
  </si>
  <si>
    <t xml:space="preserve"> MAT002010 MATHEMATICS / Algebra / Abstract; MAT038000 MATHEMATICS / Topology</t>
  </si>
  <si>
    <t>Higher category theory is generally regarded as technical and forbidding, but part of it is considerably more tractable: the theory of infinity-categories, higher categories in which all higher morphisms are assumed to be invertible. In Higher Topos Theory, Jacob Lurie presents the foundations of this theory, using the language of weak Kan complexes introduced by Boardman and Vogt, and shows how existing theorems in algebraic topology can be reformulated and generalized in the theory's new language. The result is a powerful theory with applications in many areas of mathematics.  The book's first five chapters give an exposition of the theory of infinity-categories that emphasizes their role as a generalization of ordinary categories. Many of the fundamental ideas from classical category theory are generalized to the infinity-categorical setting, such as limits and colimits, adjoint functors, ind-objects and pro-objects, locally accessible and presentable categories, Grothendieck fibrations, presheaves, and Yoneda's lemma. A sixth chapter presents an infinity-categorical version of the theory of Grothendieck topoi, introducing the notion of an infinity-topos, an infinity-category that resembles the infinity-category of topological spaces in the sense that it satisfies certain axioms that codify some of the basic principles of algebraic topology. A seventh and final chapter presents applications that illustrate connections between the theory of higher topoi and ideas from classical topology.</t>
  </si>
  <si>
    <t>This book is a remarkable achievement, and the reviewer thinks it marks the beginning of a major change in algebraic topology.---Mark Hovey, Mathematical Reviews</t>
  </si>
  <si>
    <t>Jacob Lurie is associate professor of mathematics at Massachusetts Institute of Technology.</t>
  </si>
  <si>
    <t>A First Course in Probability Theory and Statistics</t>
  </si>
  <si>
    <t>Linde, Werner</t>
  </si>
  <si>
    <t>4300</t>
  </si>
  <si>
    <t>This book provides a clear, precise, and structured introduction to stochastics and probability theory. It includes many descriptive examples, such as games of chance, which help promote understanding. Thus, the textbook is not only an ideal accompaniment to courses as an introduction to probability theory, but also a useful help for maths teachers looking to design a curriculum.</t>
  </si>
  <si>
    <t>Werner Linde, University of Jena, Germany.</t>
  </si>
  <si>
    <t>Heavenly Mathematics</t>
  </si>
  <si>
    <t>The Forgotten Art of Spherical Trigonometry</t>
  </si>
  <si>
    <t>Van Brummelen, Glen</t>
  </si>
  <si>
    <t xml:space="preserve"> MAT012000 MATHEMATICS / Geometry / General; MAT015000 MATHEMATICS / History &amp; Philosophy; MAT032000 MATHEMATICS / Trigonometry; SCI004000 SCIENCE / Astronomy; TRA008000 TRANSPORTATION / Navigation</t>
  </si>
  <si>
    <t>Heavenly Mathematics traces the rich history of spherical trigonometry, revealing how the cultures of classical Greece, medieval Islam, and the modern West used this forgotten art to chart the heavens and the Earth. Once at the heart of astronomy and ocean-going navigation for two millennia, the discipline was also a mainstay of mathematics education for centuries and taught widely until the 1950s. Glen Van Brummelen explores this exquisite branch of mathematics and its role in ancient astronomy, geography, and cartography Islamic religious rituals celestial navigation polyhedra stereographic projection and more. He conveys the sheer beauty of spherical trigonometry, providing readers with a new appreciation of its elegant proofs and often surprising conclusions. Heavenly Mathematics is illustrated throughout with stunning historical images and informative drawings and diagrams. This unique compendium also features easy-to-use appendixes as well as exercises that originally appeared in textbooks from the eighteenth to the early twentieth centuries.</t>
  </si>
  <si>
    <t>This book could serve as an excellent textbook for any secondary school mathematics classroom at or above the level of geometry and certainly trigonometry as the basis for a high school honors class or as a textbook and seminar topic for college students.---Teresa Floyd, Mathematics TeacherHeavenly Mathematics proves the value of bringing a fascinating piece of mathematical history within the grasp of the general reader.---Florin Diacu, Literary Review of CanadaThe present book is very well written it leaves a clear impression that the author intended to endear--not merely present and teach--spherical trigonometry to the reader. Although not a history book, there are separate chapters shedding light on the approaches to the subject in the ancient, medieval, and modern times. There are also chapters on spherical geometry, polyhedra, stereographic projection and the art of navigation. The book is thoroughly illustrated and is a pleasant read. Chapters end with exercises the appendices contain a long list of available and not so available textbooks and recommendations for further reading organized by individual chapters. The book made a valuable addition to my library. I freely recommend it to math teachers and curious high schoolers.---Alexander Bogomolny, CTK InsightsOnce a mainstay of mathematics, spherical trigonometry no longer appears on school curricula. Here, Glen Van Brummelen reasserts the field's importance, sharing in illuminating detail how it figured in astronomy, cartography and our understanding of Earth's rotation.---Rosalind Metcalfe, Nature Written by the leading expert on the subject, this engaging book provides an in-depth historical introduction to spherical trigonometry. Heavenly Mathematics breathes new and interesting life into a topic that has been slumbering for far too long. —June Barrow-Green, associate editor of The Princeton Companion to Mathematic</t>
  </si>
  <si>
    <t>Glen Van Brummelen is coordinator of mathematics at Quest University Canada and former president of the Canadian Society for History and Philosophy of Mathematics. He won the 2016 Haimo Award for Distinguished College or University Teaching of Mathematics, awarded by the Mathematical Association of America, and the 2017 3M National Teaching Fellowship, awarded by the Society for Teaching and Learning in Higher Education.</t>
  </si>
  <si>
    <t>Finite Dimensional Vector Spaces. (AM-7), Volume 7</t>
  </si>
  <si>
    <t>Halmos, Paul R.</t>
  </si>
  <si>
    <t xml:space="preserve"> MAT002050 MATHEMATICS / Algebra / Linear</t>
  </si>
  <si>
    <t xml:space="preserve">As a newly minted Ph.D., Paul Halmos came to the Institute for Advanced Study in 1938--even though he did not have a fellowship--to study among the many giants of mathematics who had recently joined the faculty. He eventually became John von Neumann's research assistant, and it was one of von Neumann's inspiring lectures that spurred Halmos to write Finite Dimensional Vector Spaces. The book brought him instant fame as an expositor of mathematics. Finite Dimensional Vector Spaces combines algebra and geometry to discuss the three-dimensional area where vectors can be plotted. The book broke ground as the first formal introduction to linear algebra, a branch of modern mathematics that studies vectors and vector spaces. The book continues to exert its influence sixty years after publication, as linear algebra is now widely used, not only in mathematics but also in the natural and social sciences, for studying such subjects as weather problems, traffic flow, electronic circuits, and population genetics.  In 1983 Halmos received the coveted Steele Prize for exposition from the American Mathematical Society for  his many graduate texts in mathematics dealing with finite dimensional vector spaces, measure theory, ergodic theory, and Hilbert space. </t>
  </si>
  <si>
    <t>Non-standard Analysis</t>
  </si>
  <si>
    <t>Robinson, Abraham</t>
  </si>
  <si>
    <t xml:space="preserve"> MAT040000 MATHEMATICS / Complex Analysis</t>
  </si>
  <si>
    <t>Considered by many to be Abraham Robinson's magnum opus, this book offers an explanation of the development and applications of non-standard analysis by the mathematician who founded the subject. Non-standard analysis grew out of Robinson's attempt to resolve the contradictions posed by infinitesimals within calculus. He introduced this new subject in a seminar at Princeton in 1960, and it remains as controversial today as it was then. This paperback reprint of the 1974 revised edition is indispensable reading for anyone interested in non-standard analysis. It treats in rich detail many areas of application, including topology, functions of a real variable, functions of a complex variable, and normed linear spaces, together with problems of boundary layer flow of viscous fluids and rederivations of Saint-Venant's hypothesis concerning the distribution of stresses in an elastic body.</t>
  </si>
  <si>
    <t>Considered by many to be Abraham Robinson's magnum opus, this book offers an explanation of the development and application of non-standard analysis which grew out of Robinson's attempt to resolve the contradictions posed by infinitesimals within calculus.</t>
  </si>
  <si>
    <t>Abraham Robinson (1918-1974) was born in Prussia and taught mathematics at universities in Canada, Israel, and the United States. At the time of his death he was Sterling Professor of Mathematics at Yale University.</t>
  </si>
  <si>
    <t>Local Search in Combinatorial Optimization</t>
  </si>
  <si>
    <t>Lenstra, Jan Karel / Aarts, Emile</t>
  </si>
  <si>
    <t xml:space="preserve"> COM014000 COMPUTERS / Computer Science; MAT003000 MATHEMATICS / Applied; MAT042000 MATHEMATICS / Optimization</t>
  </si>
  <si>
    <t>In the past three decades, local search has grown from a simple heuristic idea into a mature field of research in combinatorial optimization that is attracting ever-increasing attention. Local search is still the method of choice for NP-hard problems as it provides a robust approach for obtaining high-quality solutions to problems of a realistic size in reasonable time. Local Search in Combinatorial Optimization covers local search and its variants from both a theoretical and practical point of view, each topic discussed by a leading authority. This book is an important reference and invaluable source of inspiration for students and researchers in discrete mathematics, computer science, operations research, industrial engineering, and management science. In addition to the editors, the contributors are Mihalis Yannakakis, Craig A. Tovey, Jan H. M. Korst, Peter J. M. van Laarhoven, Alain Hertz, Eric Taillard, Dominique de Werra, Heinz Mühlenbein, Carsten Peterson, Bo Söderberg, David S. Johnson, Lyle A. McGeoch, Michel Gendreau, Gilbert Laporte, Jean-Yves Potvin, Gerard A. P. Kindervater, Martin W. P. Savelsbergh, Edward J. Anderson, Celia A. Glass, Chris N. Potts, C. L. Liu, Peichen Pan, Iiro Honkala, and Patric R. J. Östergård.</t>
  </si>
  <si>
    <t>The world of local search has changed dramatically in the last decade and Aarts and Lenstra's book is a tribute to this development. . . . A very useful source.A truly remarkable and unique collection of work. . . . Invaluable.</t>
  </si>
  <si>
    <t>Emile Aarts is Vice-President and Scientific Program Director of the Philips Research Laboratories, Eindhoven, and a Professor of Computer Science at Eindhoven University of Technology. Jan Karel Lenstra is the John P. Hunter Chair and Professor of Industrial and Systems Engineering at the Georgia Institute of Technology.</t>
  </si>
  <si>
    <t>Symmetry</t>
  </si>
  <si>
    <t>104</t>
  </si>
  <si>
    <t xml:space="preserve"> MAT000000 MATHEMATICS / General; MAT015000 MATHEMATICS / History &amp; Philosophy; SCI055000 SCIENCE / Physics / General</t>
  </si>
  <si>
    <t>Symmetry is a classic study of symmetry in mathematics, the sciences, nature, and art from one of the twentieth century's greatest mathematicians. Hermann Weyl explores the concept of symmetry beginning with the idea that it represents a harmony of proportions, and gradually departs to examine its more abstract varieties and manifestations—as bilateral, translatory, rotational, ornamental, and crystallographic. Weyl investigates the general abstract mathematical idea underlying all these special forms, using a wealth of illustrations as support. Symmetry is a work of seminal relevance that explores the great variety of applications and importance of symmetry.</t>
  </si>
  <si>
    <t>Weyl offers deep insight into [the concept of symmetry], its foundations in group theory, its applications in physics, chemistry, and biology, and its role in art.---Manfred Eigen and Ruthild Winkler in, Laws of the GameThis short book on a vast subject is the work of a master. With a few sure and authoritative words [Weyl] gives us the heart of the matter. There is no book . . . quite like this one on the subject of symmetry and I doubt if any book will be written in the future that will not in some way lean upon this one. . . . [I]t contains so much besides mathematics that it can still be read with profit and enjoyed by someone who has not advanced beyond long division.---John Tyler Bonner, ScienceVivid and picturesque. . . . [Weyl is] an outstanding thinker.---Wolfgang Yourgrau, Philosophy and Phenomenological ResearchDr. Weyl presents a masterful and fascinating survey of the applications of the principle of symmetry in sculpture, painting, architecture, ornament, and design its manifestations in organic and inorganic nature and its philosophical and mathematical significance.</t>
  </si>
  <si>
    <t>Hermann Weyl (1885–1955) was one of the twentieth century's most important mathematicians, and a key figure in the development of quantum physics and general relativity. He was a member of the Institute for Advanced Study in Princeton and the author of many books.</t>
  </si>
  <si>
    <t>Gamma</t>
  </si>
  <si>
    <t>Exploring Euler's Constant</t>
  </si>
  <si>
    <t>Among the many constants that appear in mathematics, π, e, and i are the most familiar. Following closely behind is y, or gamma, a constant that arises in many mathematical areas yet maintains a profound sense of mystery. In a tantalizing blend of history and mathematics, Julian Havil takes the reader on a journey through logarithms and the harmonic series, the two defining elements of gamma, toward the first account of gamma's place in mathematics. Introduced by the Swiss mathematician Leonhard Euler (1707-1783), who figures prominently in this book, gamma is defined as the limit of the sum of 1 + 1/2 + 1/3 + . . . Up to 1/n, minus the natural logarithm of n--the numerical value being 0.5772156. . . . But unlike its more celebrated colleagues π and e, the exact nature of gamma remains a mystery--we don't even know if gamma can be expressed as a fraction. Among the numerous topics that arise during this historical odyssey into fundamental mathematical ideas are the Prime Number Theorem and the most important open problem in mathematics today--the Riemann Hypothesis (though no proof of either is offered!). Sure to be popular with not only students and instructors but all math aficionados, Gamma takes us through countries, centuries, lives, and works, unfolding along the way the stories of some remarkable mathematics from some remarkable mathematicians.</t>
  </si>
  <si>
    <t xml:space="preserve"> This is an excellent book, mathematically as well as historically. It represents a significant contribution to the literature on mathematics and its history at the upper undergraduate and graduate levels. Julian Havil injects genuine excitement into the topic. —Eli Maor, author of e: The Story of a Number I like this book very much. So much, in fact, that I found myself muttering 'neat stuff!' all the way through. While it is about an important topic, there isn't a single competitor. This amazing oversight by past authors is presumably the result of the topic requiring an author with a pretty sophisticated mathematical personality. Havil clearly has that. His skillful weaving of mathematics and history makes the book a 'fun' read. Many instructors will surely find the book attractive. —Paul J. Nahin, author of Duelling Idiots and Other Probability Puzzlers and An Imaginary TaleMathematics is presented throughout as something connected to reality. . . . Many readers will find in [Gamma] exactly what they have been missing.---Mohammad Akbar, Plus Magazine[Gamma] is enjoyable for many reasons. Here are just two. First, the explanations are not only complete, but they have the right amount of generality. . . . Second, the pleasure Havil has in contemplating this material is infectious.It is only fitting that someone should write a book about gamma, or Euler's constant. Havil takes on this task and does an excellent job.This book is written in an informal, engaging, and often amusing style. The author takes pains to make the mathematics clear. He writes about the mathematical geniuses of the past with reverence and awe. It is especially nice that the mathematical topics are discussed within a historical context.---Ward R. Stewart, Mathematics Teacher[A] wonderful book. . . . Havil's emphasis on historical context and his conversational style make this a pleasure to read</t>
  </si>
  <si>
    <t>Julian Havil is a retired former master at Winchester College, England, where he taught mathematics for thirty-three years. He received a Ph.D. in mathematics from Oxford University. Freeman Dyson is professor emeritus of physics at the Institute for Advanced Study in Princeton. He is the author of several books, including Disturbing the Universe and Origins of Life.</t>
  </si>
  <si>
    <t>Mathematics in Ancient Egypt</t>
  </si>
  <si>
    <t>A Contextual History</t>
  </si>
  <si>
    <t>Imhausen, Annette</t>
  </si>
  <si>
    <t>Mathematics in Ancient Egypt traces the development of Egyptian mathematics, from the end of the fourth millennium BC—and the earliest hints of writing and number notation—to the end of the pharaonic period in Greco-Roman times. Drawing from mathematical texts, architectural drawings, administrative documents, and other sources, Annette Imhausen surveys three thousand years of Egyptian history to present an integrated picture of theoretical mathematics in relation to the daily practices of Egyptian life and social structures.Imhausen shows that from the earliest beginnings, pharaonic civilization used numerical techniques to efficiently control and use their material resources and labor. Even during the Old Kingdom, a variety of metrological systems had already been devised. By the Middle Kingdom, procedures had been established to teach mathematical techniques to scribes in order to make them proficient administrators for their king. Imhausen looks at counterparts to the notation of zero, suggests an explanation for the evolution of unit fractions, and analyzes concepts of arithmetic techniques. She draws connections and comparisons to Mesopotamian mathematics, examines which individuals in Egyptian society held mathematical knowledge, and considers which scribes were trained in mathematical ideas and why.Of interest to historians of mathematics, mathematicians, Egyptologists, and all those curious about Egyptian culture, Mathematics in Ancient Egypt sheds new light on a civilization's unique mathematical evolution.</t>
  </si>
  <si>
    <t>An excellent book.---Kevin Davis, Mathematical GazetteAn exhaustive study.---Ricardo Moreno-Castillo, European Mathematical SocietyThe book is well written and informative, with copious references to direct readers in further study of this fascinating area of mathematics history. Imhausen is one of the leading contemporary researchers in the mathematics of ancient Egypt and her book, which spans the whole of Egyptian mathematics from the early dynastic periods to the Greco-Roman era, will be the quintessential scholarly work in the field. —Amy Shell-Gellasch, Montgomery CollegeOne of Choice&amp;#39s Outstanding Academic Titles for 2016 Imhausen's book is a superb introduction to the fascinating field of Egyptian mathematics. The work displays an impressive mastery of source material that straddles a range of languages and an enormous timespan, and is filled with impeccable scholarship that is superbly readable. It will become the standard reference for this topic. —Duncan J. Melville, St. Lawrence UniversityImhausen's book is a superb introduction into the field of mathematics in ancient Egypt. She has an incredible mastery of the source material and writes it in an objective way. . . . A fascinating introduction to Egyptian mathematics . . . and I would recommend it to anyone interested in the history of mathematics, egyptology, or Egyptian culture.---Alex Criddle, Ancient History Encyclopedia A modern, up-to-date, unbiased discussion on ancient Egyptian mathematics, this book is an important contribution to the field. It represents the most recent and best-documented presentation of the subject. —Corinna Rossi, author of Architecture and Mathematics in Ancient EgyptAnnette Imhausen has written a well-researched introduction to Egyptian mathematics in antiquity by tracing its development over more than the last 3000 years, from the foundation of the dynasties to the ri</t>
  </si>
  <si>
    <t>Annette Imhausen is professor of the history of science at Goethe University, Frankfurt. She is the author of Egyptian Algorithms.</t>
  </si>
  <si>
    <t>Ten Great Ideas about Chance</t>
  </si>
  <si>
    <t>Skyrms, Brian / Diaconis, Persi</t>
  </si>
  <si>
    <t xml:space="preserve"> MAT000000 MATHEMATICS / General; MAT015000 MATHEMATICS / History &amp; Philosophy; MAT029000 MATHEMATICS / Probability &amp; Statistics / General</t>
  </si>
  <si>
    <t>A fascinating account of the breakthrough ideas that transformed probability and statisticsIn the sixteenth and seventeenth centuries, gamblers and mathematicians transformed the idea of chance from a mystery into the discipline of probability, setting the stage for a series of breakthroughs that enabled or transformed innumerable fields, from gambling, mathematics, statistics, economics, and finance to physics and computer science. This book tells the story of ten great ideas about chance and the thinkers who developed them, tracing the philosophical implications of these ideas as well as their mathematical impact.Persi Diaconis and Brian Skyrms begin with Gerolamo Cardano, a sixteenth-century physician, mathematician, and professional gambler who helped develop the idea that chance actually can be measured. They describe how later thinkers showed how the judgment of chance also can be measured, how frequency is related to chance, and how chance, judgment, and frequency could be unified. Diaconis and Skyrms explain how Thomas Bayes laid the foundation of modern statistics, and they explore David Hume’s problem of induction, Andrey Kolmogorov’s general mathematical framework for probability, the application of computability to chance, and why chance is essential to modern physics. A final idea—that we are psychologically predisposed to error when judging chance—is taken up through the work of Daniel Kahneman and Amos Tversky.Complete with a brief probability refresher, Ten Great Ideas about Chance is certain to be a hit with anyone who wants to understand the secrets of probability and how they were discovered.</t>
  </si>
  <si>
    <t>Mathematically rigorous, yet also reasonably accessible informative, yet fun and entertaining to read. Both students and faculty should find reading this to be a rewarding experience. This compelling book is a welcome contribution to the slim body of recent works that popularize chance. It invites readers to the examples with ease, and it raises far-reaching, thought-provoking questions. I learned a huge amount of useful new information about probability theory and statistics from this book. —Joseph Mazur, author of Fluke: The Math and Myth of CoincidenceA great book for anyone who wants to understand some of the central tenets of probability, how they were discovered, and how they can be tamed in our day-to-day lives. There is something fundamentally paradoxical about probability theory, as a mathematical language for saying precisely what we do not know. In this book, an eminent philosopher and mathematician guide us through the resolution of these paradoxes, to offer a deeper understanding of how we can analyze problems of uncertainty in the world. —Roger Myerson, University of Chicago In this attractively written book, which is rigorous yet informal, Persi Diaconis and Brian Skyrms dispel the confusion about chance and randomness. They range from coin tosses to particle physics and show how chance and probability baffled the best minds for centuries. I cannot imagine a more accessible account of these deep and difficult ideas. —Jon Elster, Columbia University and Collège de FranceA terrific book. The authors explain 10 great ideas in probability, starting from their history and pursuing their philosophical implications.---Eric S. Rosenthal, Mathematics Magazine Clear and precise, and at times pleasantly conversational, Ten Great Ideas about Chance does an excellent job of bringing together a broad array of ideas about probability, statistics, and the general problem of induction. —Steven N. E</t>
  </si>
  <si>
    <t>Persi Diaconis is the Mary V. Sunseri Professor of Statistics and Mathematics at Stanford University and the coauthor of Magical Mathematics: The Mathematical Ideas That Animate Great Magic Tricks (Princeton). Brian Skyrms is Distinguished Professor in the Department of Logic and Philosophy at the University of California, Irvine, and Professor of Philosophy at Stanford University. His books include From Zeno to Arbitrage.</t>
  </si>
  <si>
    <t>The Mathematical Mechanic</t>
  </si>
  <si>
    <t>Using Physical Reasoning to Solve Problems</t>
  </si>
  <si>
    <t>Levi, Mark</t>
  </si>
  <si>
    <t xml:space="preserve"> MAT000000 MATHEMATICS / General; SCI055000 SCIENCE / Physics / General</t>
  </si>
  <si>
    <t>Everybody knows that mathematics is indispensable to physics--imagine where we'd be today if Einstein and Newton didn't have the math to back up their ideas. But how many people realize that physics can be used to produce many astonishing and strikingly elegant solutions in mathematics? Mark Levi shows how in this delightful book, treating readers to a host of entertaining problems and mind-bending puzzlers that will amuse and inspire their inner physicist.  Levi turns math and physics upside down, revealing how physics can simplify proofs and lead to quicker solutions and new theorems, and how physical solutions can illustrate why results are true in ways lengthy mathematical calculations never can. Did you know it's possible to derive the Pythagorean theorem by spinning a fish tank filled with water? Or that soap film holds the key to determining the cheapest container for a given volume? Or that the line of best fit for a data set can be found using a mechanical contraption made from a rod and springs? Levi demonstrates how to use physical intuition to solve these and other fascinating math problems. More than half the problems can be tackled by anyone with precalculus and basic geometry, while the more challenging problems require some calculus. This one-of-a-kind book explains physics and math concepts where needed, and includes an informative appendix of physical principles. The Mathematical Mechanic will appeal to anyone interested in the little-known connections between mathematics and physics and how both endeavors relate to the world around us.</t>
  </si>
  <si>
    <t xml:space="preserve"> I know of no other book quite like this, or even similar to it. After a couple of sentences of the introduction, I was hooked. The general theme—to show how physical reasoning can illuminate mathematical ideas and simplify proofs—is very attractive. This book will appeal to math enthusiasts at all levels, from high-school students on up. —Philip Holmes, coauthor of Celestial Encounters This is an absolutely delightful book, full of surprises—even for mathematicians like myself—and beautifully written. It can be enjoyed by anyone, from someone just learning calculus to professional mathematicians and physicists. —Louis Nirenberg, recipient of the National Medal of ScienceOne of Choice&amp;#39s Outstanding Academic Titles for 2009The Mathematical Mechanic reverses the usual interaction of mathematics and physics. . . . Careful study of Levi's book may train readers to think of physical companions to mathematical problems. . . . Mathematicians will find The Mathematical Mechanic provides exercise in new ways of thinking. Instructors will find it contains material to supplement mathematics courses, helping physically-minded students approach mathematics and helping mathematically-minded students appreciate physics.---John D. Cook, MAA Reviews The most imaginative and charming book on mechanics and geometry in the last fifty years—for lighting up tea times, for thrilling classrooms, as a present for a special friend, as company on a desert island. —Tadashi Tokieda, University of Cambridge The Mathematical Mechanic jazzes up the old married couple, math and physics. The book breathes fresh air into the (sometimes stale) relationship and invites us to rethink familiar topics in unfamiliar ways. It disorients us in the most delightful manner. Mark Levi's razor-edge writing and gentle humor permeate every page. I will turn to this book again and again for inspiration on teaching math to high s</t>
  </si>
  <si>
    <t>Mark Levi is professor of mathematics at Pennsylvania State University and the author of Why Cats Land on Their Feet (Princeton).</t>
  </si>
  <si>
    <t>The Mathematics of Various Entertaining Subjects</t>
  </si>
  <si>
    <t>Research in Recreational Math</t>
  </si>
  <si>
    <t>Rosenhouse, Jason / Beineke, Jennifer</t>
  </si>
  <si>
    <t xml:space="preserve"> MAT015000 MATHEMATICS / History &amp; Philosophy; MAT025000 MATHEMATICS / Recreations &amp; Games</t>
  </si>
  <si>
    <t>The history of mathematics is filled with major breakthroughs resulting from solutions to recreational problems. Problems of interest to gamblers led to the modern theory of probability, for example, and surreal numbers were inspired by the game of Go. Yet even with such groundbreaking findings and a wealth of popular-level books exploring puzzles and brainteasers, research in recreational mathematics has often been neglected. The Mathematics of Various Entertaining Subjects brings together authors from a variety of specialties to present fascinating problems and solutions in recreational mathematics.Contributors to the book show how sophisticated mathematics can help construct mazes that look like famous people, how the analysis of crossword puzzles has much in common with understanding epidemics, and how the theory of electrical circuits is useful in understanding the classic Towers of Hanoi puzzle. The card game SET is related to the theory of error-correcting codes, and simple tic-tac-toe takes on a new life when played on an affine plane. Inspirations for the book's wealth of problems include board games, card tricks, fake coins, flexagons, pencil puzzles, poker, and so much more.Looking at a plethora of eclectic games and puzzles, The Mathematics of Various Entertaining Subjects is sure to entertain, challenge, and inspire academic mathematicians and avid math enthusiasts alike.</t>
  </si>
  <si>
    <t xml:space="preserve"> This entertaining yet rigorous book of recreational mathematical masterpieces presents centuries-old puzzles and new inventions that illustrate the continuing allure of recreational mathematics. The contributions are up-to-date, well illustrated, and startle with unexpected connections. Lay readers and connoisseurs will find imaginative and instructive delights. —Mircea Pitici, editor of The Best Writing on Mathematics A pleasure to read, this inviting book spans the broad range of topics in recreational mathematics, and the contributors are well-respected names in the field. Probability calculations, Fibonacci numbers, continued fractions, card tricks, strategies in games, and coin-weighing problems are all included, and in ways that reinforce each other. —Philip Straffin, professor emeritus of mathematics, Beloit CollegeBeineke and Rosenhouse have compiled and edited a fantastic collection of essays dealing with popular mathematics. . . . Anybody who enjoys reading about recreation mathematics should definitely explore these writings.One of Choice&amp;#39s Outstanding Academic Titles for 2016 As enticing as a Rubik's Cube, this rigorous and inviting book is a treat to the eyes and mind. The list of contributors is an all-star lineup ready to welcome you into their mathematical rec rooms. Pull up a chair and grab a friend, it’s time to be entertained with various mathematical subjects. —Tim Chartier, Davidson College This book is a fascinating treasure trove of puzzles, brain teasers, and mathematical recreations that will keep your mind busy for months, if not years. A true gem that is destined to become a classic. —Eli Maor, author of e: The Story of a Number The Mathematics of Various Entertaining Subjects provides a plethora of elegant and surprising mathematical results that were originally motivated by, or found applications in, games and puzzles. The diverse questions, engaging work, and</t>
  </si>
  <si>
    <t>Jennifer Beineke is professor of mathematics at Western New England University. Jason Rosenhouse is professor of mathematics at James Madison University. He is the author of The Monty Hall Problem and the coauthor of Taking Sudoku Seriously.</t>
  </si>
  <si>
    <t>280</t>
  </si>
  <si>
    <t xml:space="preserve"> BUS091000 BUSINESS &amp; ECONOMICS / Business Mathematics; MAT000000 MATHEMATICS / General; MAT003000 MATHEMATICS / Applied; MAT029000 MATHEMATICS / Probability &amp; Statistics / General</t>
  </si>
  <si>
    <t>This is the third, revised and extended edition of the classical introduction to the mathematics of finance, based on stochastic models in discrete time. In the first part of the book simple one-period models are studied, in the second part the idea of dynamic hedging of contingent claims is developed in a multiperiod framework.  Due to the strong appeal and wide use of this book, it is now available as a textbook with exercises. It will be of value for a broad community of students and researchers. It may serve as basis for graduate courses and be also interesting for those who work in the financial industry and want to get an idea about the mathematical methods of risk assessment.</t>
  </si>
  <si>
    <t>How to Fall Slower Than Gravity</t>
  </si>
  <si>
    <t>And Other Everyday (and Not So Everyday) Uses of Mathematics and Physical Reasoning</t>
  </si>
  <si>
    <t xml:space="preserve"> MAT002000 MATHEMATICS / Algebra / General; MAT005000 MATHEMATICS / Calculus; MAT012000 MATHEMATICS / Geometry / General; MAT025000 MATHEMATICS / Recreations &amp; Games; MAT032000 MATHEMATICS / Trigonometry; SCI040000 SCIENCE / Physics / Mathematical &amp; Computational</t>
  </si>
  <si>
    <t>An engaging collection of intriguing problems that shows you how to think like a mathematical physicistPaul Nahin is a master at explaining odd phenomena through straightforward mathematics. In this collection of twenty-six intriguing problems, he explores how mathematical physicists think. Always entertaining, the problems range from ancient catapult conundrums to the puzzling physics of a very peculiar kind of glass called NASTYGLASS—and from dodging trucks to why raindrops fall slower than the rate of gravity. The questions raised may seem impossible to answer at first and may require an unexpected twist in reasoning, but sometimes their solutions are surprisingly simple. Nahin’s goal, however, is always to guide readers—who will need only to have studied advanced high school math and physics—in expanding their mathematical thinking to make sense of the curiosities of the physical world.The problems are in the first part of the book and the solutions are in the second, so that readers may challenge themselves to solve the questions on their own before looking at the explanations. The problems show how mathematics—including algebra, trigonometry, geometry, and calculus—can be united with physical laws to solve both real and theoretical problems. Historical anecdotes woven throughout the book bring alive the circumstances and people involved in some amazing discoveries and achievements.More than a puzzle book, this work will immerse you in the delights of scientific history while honing your math skills.</t>
  </si>
  <si>
    <t>“A fascinating tour de force of a variety of problems covering pure and applied mathematics, physics, and engineering that will keep your mind busy for days. You'll encounter lots of surprises, a healthy dose of challenging math, and many historical episodes told here for the first time. Highly recommended!”—Eli Maor, author of To Infinity and Beyond “In this thrilling book, Paul Nahin captures the soul of mathematical physics in tall tales and delightful stories that invite the reader to relive the calculations that guided great inventors and pioneers throughout history.”—Christopher G. Tully, author of Elementary Particle Physics in a Nutshell</t>
  </si>
  <si>
    <t>Paul J. Nahin is the author of many popular math books, including In Praise of Simple Physics, Dr. Euler’s Fabulous Formula, and An Imaginary Tale (all Princeton). He is professor emeritus of electrical engineering at the University of New Hampshire. He received the 2017 Chandler Davis Prize for Excellence in Expository Writing in Mathematics.</t>
  </si>
  <si>
    <t>Stochastics</t>
  </si>
  <si>
    <t>Introduction to Probability and Statistics</t>
  </si>
  <si>
    <t>Georgii, Hans-Otto</t>
  </si>
  <si>
    <t>760</t>
  </si>
  <si>
    <t xml:space="preserve"> EDU029010 EDUCATION / Teaching Methods &amp; Materials / Mathematics; MAT003000 MATHEMATICS / Applied; MAT029000 MATHEMATICS / Probability &amp; Statistics / General; MAT030000 MATHEMATICS / Study &amp; Teaching</t>
  </si>
  <si>
    <t>This textbook, now in its second revised and extended edition, presents the fundamental ideas and results of both probability theory and statistics. It comprises the material of a one-year course, which is addressed to students of mathematics and to scientists with an interest in the mathematical side of stochastics.The stochastic concepts, models and methods are motivated by examples and then developed and analysed systematically. Some measure theory is included, but this is done at an elementary level that is in accordance with the introductory character of the book. A large number of problems, now in part with solutions, offer applications and supplements to the text.</t>
  </si>
  <si>
    <t xml:space="preserve"> The textbook is based on a series of lectures taught by the author for many years at the Mathematical Institute of the University of Munich. The material of the book covers two one-semester courses in probability and mathematical statistics, respectively. All chapters are equipped with exercises of varying degrees of difficulty that help to clarify the concepts.  The first part of the book is an introduction to probability theory. The material is presented using little of the measure-theoretical background but rather application-oriented examples that preserve its introductory character. Topics range from classical probability distributions to conditional distributions and limit theorems. A short introduction to Markov chains is also given. The second part of the book gives an introduction to mathematical statistics and describes main statistical procedures: parameter and interval estimation, hypothesis testing, linear regression and basics of the analysis of variance approach.  The book can be used by undergraduate mathematics majors but also by science and engineering students who wish not only to apply probability and statistics but also to understand how the methods work.   Vladimir P. Kurenok, MathSciNet</t>
  </si>
  <si>
    <t>Hans-Otto Georgii, Ludwig-Maximilians-Universität Munich, Germany.</t>
  </si>
  <si>
    <t>Tensor Analysis</t>
  </si>
  <si>
    <t>Schade, Heinz / Neemann, Klaus</t>
  </si>
  <si>
    <t>3360</t>
  </si>
  <si>
    <t xml:space="preserve"> MAT005000 MATHEMATICS / Calculus; MAT019000 MATHEMATICS / Matrices; MAT033000 MATHEMATICS / Vector Analysis; SCI022000 SCIENCE / Physics / Electromagnetism; SCI040000 SCIENCE / Physics / Mathematical &amp; Computational; SCI041000 SCIENCE / Mechanics / General; TEC007000 Technology &amp; Engineering / Electrical; TEC009070 Technology &amp; Engineering / Mechanical</t>
  </si>
  <si>
    <t>Tensor calculus is a prerequisite for many tasks in physics and engineering. This book introduces the symbolic and the index notation side by side and offers easy access to techniques in the field by focusing on algorithms in index notation. It explains the required algebraic tools and contains numerous exercises with answers, making it suitable for self study for students and researchers in areas such as solid mechanics, fluid mechanics, and electrodynamics.   ContentsAlgebraic ToolsTensor Analysis in Symbolic Notation and in Cartesian CoordinatesAlgebra of Second Order TensorsTensor Analysis in Curvilinear CoordinatesRepresentation of Tensor FunctionsAppendices: Solutions to the Problems Cylindrical Coordinates and Spherical Coordinates</t>
  </si>
  <si>
    <t>Heinz Schade (retired) TU Berlin Klaus Neemann, TU Berlin Andrea Dziubek and Edmond Rusjan, SUNY Polytechnic Institute, USA.</t>
  </si>
  <si>
    <t>Why Cats Land on Their Feet</t>
  </si>
  <si>
    <t>And 76 Other Physical Paradoxes and Puzzles</t>
  </si>
  <si>
    <t xml:space="preserve"> MAT000000 MATHEMATICS / General; MAT025000 MATHEMATICS / Recreations &amp; Games; SCI055000 SCIENCE / Physics / General</t>
  </si>
  <si>
    <t>Ever wonder why cats land on their feet? Or what holds a spinning top upright? Or whether it is possible to feel the Earth's rotation in an airplane? Why Cats Land on Their Feet is a compendium of paradoxes and puzzles that readers can solve using their own physical intuition. And the surprising answers to virtually all of these astonishing paradoxes can be arrived at with no formal knowledge of physics. Mark Levi introduces each physical problem, sometimes gives a hint or two, and then fully explains the solution. Here readers can test their critical-thinking skills against a whole assortment of puzzles and paradoxes involving floating and diving, sailing and gliding, gymnastics, bike riding, outer space, throwing a ball from a moving car, centrifugal force, gyroscopic motion, and, of course, falling cats. Want to figure out how to open a wine bottle with a book? Or how to compute the square root of a number using a tennis shoe and a watch? Why Cats Land on Their Feet shows you how, and all that's required is a familiarity with basic high-school mathematics. This lively collection also features an appendix that explains all physical concepts used in the book, from Newton's laws to the fundamental theorem of calculus.</t>
  </si>
  <si>
    <t>Mathematician Levi has assembled a fascinating collection of 77 puzzles, some clever new originals and some twists to old ones that challenge physical intuition. . . . [A] pleasurable challenge.The book is written in an accessible style and presumes little mathematical knowledge: a couple of puzzles refer to some basic calculus, but most require only arithmetic. It is suitable for everyone from sixth form students upwards. . . . Teachers and lecturers will particularly appreciate this text, finding in it numerous quirky thought-experiments, actual experiments and trivia to catch their students' attention.---Paul Taylor, Mathematics TodayThis book will cultivate and challenge your physical intuition. Above all, it shows that physics and mathematics can be fun and useful at the same time.---Catherine A. Gorini, Mathematics TeacherLevi uses titillating puzzles and a humorous tone to truly infuse fun into the book. A must have for anyone that likes physics, or for that matter hates. Why Cats Land On Their Feet is a book that introduces the reader to the cool side of physics and then engages for hours.---Sarthak Shankar, OrganiserWhy Cats Land On Their Feet relies on a novel approach to problem solving that is not based on mathematics, but on models and physical intuition. . . . By looking beyond formulas and equations, Levi's goal is to provide readers who have a familiarity with basic high-school math and physics with critical thinking skills that can be applied to a range of physics problems beyond the book.This book seeks to nurture this physical intuition in readers by analyzing several paradoxes while keeping the math to a minimum. Through examining one puzzle or paradox after another, Levi emphasizes the underlying principles involved and helps foster an intuitive understanding of why things work the way they do. Readers will find themselves coaxed into learning because they want to satisfy the</t>
  </si>
  <si>
    <t>Mark Levi is professor of mathematics at Pennsylvania State University. He is the author of The Mathematical Mechanic: Using Physical Reasoning to Solve Problems.</t>
  </si>
  <si>
    <t>Log-Gases and Random Matrices (LMS-34)</t>
  </si>
  <si>
    <t>Forrester, Peter J.</t>
  </si>
  <si>
    <t>London Mathematical Society Monographs</t>
  </si>
  <si>
    <t>34</t>
  </si>
  <si>
    <t xml:space="preserve"> MAT019000 MATHEMATICS / Matrices; MAT029000 MATHEMATICS / Probability &amp; Statistics / General</t>
  </si>
  <si>
    <t>Random matrix theory, both as an application and as a theory, has evolved rapidly over the past fifteen years. Log-Gases and Random Matrices gives a comprehensive account of these developments, emphasizing log-gases as a physical picture and heuristic, as well as covering topics such as beta ensembles and Jack polynomials.  Peter Forrester presents an encyclopedic development of log-gases and random matrices viewed as examples of integrable or exactly solvable systems. Forrester develops not only the application and theory of Gaussian and circular ensembles of classical random matrix theory, but also of the Laguerre and Jacobi ensembles, and their beta extensions. Prominence is given to the computation of a multitude of Jacobians determinantal point processes and orthogonal polynomials of one variable the Selberg integral, Jack polynomials, and generalized hypergeometric functions Painlevé transcendents macroscopic electrostatistics and asymptotic formulas nonintersecting paths and models in statistical mechanics and applications of random matrix theory. This is the first textbook development of both nonsymmetric and symmetric Jack polynomial theory, as well as the connection between Selberg integral theory and beta ensembles. The author provides hundreds of guided exercises and linked topics, making Log-Gases and Random Matrices an indispensable reference work, as well as a learning resource for all students and researchers in the field.</t>
  </si>
  <si>
    <t>Log-Gases and Random Matrices is an excellent book. It is bound to become an instant classic and the standard reference to a large body of contemporary random matrix theory. It is a well-written tour through a vast landscape. The contemporary literature is extensively referenced and incorporated in the text, and the material is presented from several perspectives. Forrester has achieved the pedagogical equivalent of Dyson's 'Threefold Way' by writing an advanced monograph appealing equally to physicists, mathematicians, and statisticians.---Steven Joel Miller and Eduardo Duenez, Mathematical Reviews Encyclopedic in scope, this book achieves an excellent balance between the theoretical and physical approaches to the subject. It coherently leads the reader from first-principle definitions, through a combination of physical and mathematical arguments, to the full derivation of many fundamental results. The vast amount of material and impeccable choice of topics make it an invaluable reference. —Eduardo Dueñez, University of Texas, San Antonio This self-contained treatment starts from the basics and leads to the 'high end' of the subject. Forrester often gives new derivations of old results that beginners will find helpful, and the coverage of comprehensive topics will be useful to practitioners in the field. —Boris Khoruzhenko, Queen Mary, University of London</t>
  </si>
  <si>
    <t>Peter J. Forrester is professor of mathematics at the University of Melbourne.</t>
  </si>
  <si>
    <t>Automorphic Forms on Adele Groups. (AM-83), Volume 83</t>
  </si>
  <si>
    <t>Gelbart, Stephen S.</t>
  </si>
  <si>
    <t>This volume investigates the interplay between the classical theory of automorphic forms and the modern theory of representations of adele groups. Interpreting important recent contributions of Jacquet and Langlands, the author presents new and previously inaccessible results, and systematically develops explicit consequences and connections with the classical theory. The underlying theme is the decomposition of the regular representation of the adele group of GL(2). A detailed proof of the celebrated trace formula of Selberg is included, with a discussion of the possible range of applicability of this formula. Throughout the work the author emphasizes new examples and problems that remain open within the general theory.TABLE OF CONTENTS: 1. The Classical Theory 2. Automorphic Forms and the Decomposition of L2(PSL(2,R) 3. Automorphic Forms as Functions on the Adele Group of GL(2) 4. The Representations of GL(2) over Local and Global Fields 5. Cusp Forms and Representations of the Adele Group of GL(2) 6. Hecke Theory for GL(2) 7. The Construction of a Special Class of Automorphic Forms 8. Eisenstein Series and the Continuous Spectrum 9. The Trace Formula for GL(2) 10. Automorphic Forms on a Quaternion Algebr?</t>
  </si>
  <si>
    <t>The Best Writing on Mathematics 2016</t>
  </si>
  <si>
    <t>17</t>
  </si>
  <si>
    <t>The year's finest mathematics writing from around the worldThis annual anthology brings together the year's finest mathematics writing from around the world. Featuring promising new voices alongside some of the foremost names in the field, The Best Writing on Mathematics 2016 makes available to a wide audience many articles not easily found anywhere else—and you don't need to be a mathematician to enjoy them. These writings offer surprising insights into the nature, meaning, and practice of mathematics today. They delve into the history, philosophy, teaching, and everyday occurrences of math, and take readers behind the scenes of today's hottest mathematical debates.Here Burkard Polster shows how to invent your own variants of the Spot It! card game, Steven Strogatz presents young Albert Einstein's proof of the Pythagorean Theorem, Joseph Dauben and Marjorie Senechal find a treasure trove of math in New York's Metropolitan Museum of Art, and Andrew Gelman explains why much scientific research based on statistical testing is spurious. In other essays, Brian Greene discusses the evolving assumptions of the physicists who developed the mathematical underpinnings of string theory, Jorge Almeida examines the misperceptions of people who attempt to predict lottery results, and Ian Stewart offers advice to authors who aspire to write successful math books for general readers. And there's much, much more.In addition to presenting the year's most memorable writings on mathematics, this must-have anthology includes a bibliography of other notable writings and an introduction by the editor, Mircea Pitici. This book belongs on the shelf of anyone interested in where math has taken us—and where it is headed.</t>
  </si>
  <si>
    <t xml:space="preserve">Mircea Pitici's yearly Best Writing on Mathematics volume is a great reminder of just how much accessible math there is! . . . Every year I end up saying ‘this year’s edition [of Pitici’s effort] seems like the best one yet.’ And so it does. . . . [The Best Writing on Mathematics 2016] is beautifully-produced. . . . As always, Pitici is impressive with the eclectic diversity of his choices for inclusion. . . . I’m already anxious for [Pitici’s] 2017 edition!Praise for previous editions:  Wonderful…. [C]annot be recommended highly enough! ---Robert Schaefer, New York Journal of BooksPraise for previous editions:  A wonderful and varied bouquet of texts. . . . I highly recommend this book to everyone with an interest in mathematics. ---Stephen Buckley, Irish Mathematical Society Bulletin[O]ne of my favorite series of books, an annual compilation of high-quality mathematical writing combined with a valuable list of additional resources prepared by the editor.---Mark Hunacek, MAA ReviewsPraise for previous editions:  Entertaining and informative. ---Ian D. Gordon, Library JournalPraise for previous editions:  A volume of unexpectedly fascinating mathematical research, musings, and studies that explore subjects from art to medicine. . . . [R]eaders from many disciplines will find much to pique their interest. </t>
  </si>
  <si>
    <t>Mircea Pitici holds a PhD in mathematics education from Cornell University and is working on a master's degree in library and information science at Syracuse University. He has edited The Best Writing on Mathematics since 2010.</t>
  </si>
  <si>
    <t>25</t>
  </si>
  <si>
    <t>Measurement</t>
  </si>
  <si>
    <t>Lockhart,  Paul</t>
  </si>
  <si>
    <t xml:space="preserve"> MAT005000 MATHEMATICS / Calculus; MAT012000 MATHEMATICS / Geometry / General; MAT020000 MATHEMATICS / Measurement</t>
  </si>
  <si>
    <t>Lockhart`s Mathematician`s Lament outlined how we introduce math to students in the wrong way. Measurement explains how math should be done. With plain English and pictures, he makes complex ideas about shape and motion intuitive and graspable, and offers a solution to math phobia by introducing us to math as an artful way of thinking and living.</t>
  </si>
  <si>
    <t>ContentsReality and ImaginationOn ProblemsPart One: Size and Shape12345678910111213141516171819202122&lt;/div</t>
  </si>
  <si>
    <t>Paul Lockhart teaches mathematics at Saint Ann`s School in Brooklyn, New York.</t>
  </si>
  <si>
    <t>Taming the Unknown</t>
  </si>
  <si>
    <t>A History of Algebra from Antiquity to the Early Twentieth Century</t>
  </si>
  <si>
    <t>Parshall, Karen Hunger / Katz, Victor J.</t>
  </si>
  <si>
    <t xml:space="preserve"> MAT002000 MATHEMATICS / Algebra / General; MAT015000 MATHEMATICS / History &amp; Philosophy</t>
  </si>
  <si>
    <t>What is algebra? For some, it is an abstract language of x's and y’s. For mathematics majors and professional mathematicians, it is a world of axiomatically defined constructs like groups, rings, and fields. Taming the Unknown considers how these two seemingly different types of algebra evolved and how they relate. Victor Katz and Karen Parshall explore the history of algebra, from its roots in the ancient civilizations of Egypt, Mesopotamia, Greece, China, and India, through its development in the medieval Islamic world and medieval and early modern Europe, to its modern form in the early twentieth century.Defining algebra originally as a collection of techniques for determining unknowns, the authors trace the development of these techniques from geometric beginnings in ancient Egypt and Mesopotamia and classical Greece. They show how similar problems were tackled in Alexandrian Greece, in China, and in India, then look at how medieval Islamic scholars shifted to an algorithmic stage, which was further developed by medieval and early modern European mathematicians. With the introduction of a flexible and operative symbolism in the sixteenth and seventeenth centuries, algebra entered into a dynamic period characterized by the analytic geometry that could evaluate curves represented by equations in two variables, thereby solving problems in the physics of motion. This new symbolism freed mathematicians to study equations of degrees higher than two and three, ultimately leading to the present abstract era.Taming the Unknown follows algebra’s remarkable growth through different epochs around the globe.</t>
  </si>
  <si>
    <t>The authors have . . . pitched their writing perfectly for their intended audience. The broad outline of the story is expressed in clear prose, combined with a judicious use of that other ‘native tongue' of the college mathematics graduate, symbolic algebra. . . . There is an extensive bibliography presenting the more detailed historical research that has been carried out. . . . You could base a really nice third-year course on this book.---John Hannah, Aestimatio This original and high-quality book is a significant contribution to the history of mathematics. It will be useful to scholars doing research in the history of mathematics, as well as to a broader readership that includes mathematics teachers, advanced undergraduate or graduate students, and mathematicians. —Leo Corry, Tel Aviv UniversityAn excellent book its accurate historical and pedagogical purpose offers an accessible read for historians and mathematicians.---Raffaele Pisano, Metascience Taming the Unknown is well written and informative, and will satisfy any reader with an interest in the history of algebra. Striking just the right balance between general overview and technical detail, this book is a pleasure to read. —Joseph W. Dauben, City University of New York, Graduate CenterWell written and engaging with a wealth of useful material and a substantial bibliography for further reading, this book is a valuable resource for anyone with a serious interest in the history of algebra. With Taming the Unknown, Victor Katz and Karen Parshall have created a comprehensive synthesis of recent research on the subject, accessible to mathematicians, historians of mathematics and anyone involved in the teaching of algebra.---Adrian Rice, BSHM Bulletin This fine survey of the history of algebra is clearly and engagingly written. It will become the standard reference on this topic by virtue of its scholarship, coverage, and reada</t>
  </si>
  <si>
    <t>Victor J. Katz is professor of mathematics emeritus at the University of the District of Columbia. Karen Hunger Parshall is professor of history and mathematics at the University of Virginia.</t>
  </si>
  <si>
    <t>The Fascinating World of Graph Theory</t>
  </si>
  <si>
    <t>Benjamin, Arthur / Chartrand, Gary / Zhang, Ping</t>
  </si>
  <si>
    <t>Discrete Mathematics</t>
  </si>
  <si>
    <t>Graph theory goes back several centuries and revolves around the study of graphs—mathematical structures showing relations between objects. With applications in biology, computer science, transportation science, and other areas, graph theory encompasses some of the most beautiful formulas in mathematics—and some of its most famous problems. The Fascinating World of Graph Theory explores the questions and puzzles that have been studied, and often solved, through graph theory. This book looks at graph theory's development and the vibrant individuals responsible for the field's growth. Introducing fundamental concepts, the authors explore a diverse plethora of classic problems such as the Lights Out Puzzle, and each chapter contains math exercises for readers to savor. An eye-opening journey into the world of graphs, The Fascinating World of Graph Theory offers exciting problem-solving possibilities for mathematics and beyond.</t>
  </si>
  <si>
    <t>Here is a book with an enjoyable mix of mathematics and its applications, spiced with liberal amounts of history and anecdote. . . . The value of books like this is that they make mathematics come alive to a broad range of readers who might not look twice at a textbook or monograph.---Norman Biggs, London Mathematical Society NewsletterA fun and interesting tour of graph theory, leaving each visitor with a feeling of accomplishment and a satisfying understanding of this unusual mathematical world. . . . This is an entertaining book for those who enjoy solving problems, plus readers will learn about some powerful mathematical ideas along the way!The Fascinating World of Graph Theory shows its pedagogic value. Traditional courseware develops subject matter from the bottom on up, going from basic definitions to the more complex. [This book] is different, not starting with the simplest structures or algorithms but with interesting problems to be solved, puzzles that use graphs and networks. . . . [It is] readable and ‘student-friendly'--more so than the typical math textbook.[The authors] have set out to make graph theory not only accessible to people with a limited mathematics background, but also to make it interesting. They have--by virtue of very clear writing, combined with a greater-than-usual emphasis on the historical and personal side of the subject--succeeded admirably.The Fascinating World of Graph Theory lives up to its name. It is hugely readable and very entertaining.---Luis Cereceda, Mathematical GazetteThe authors manage to motivate all topics with interesting applications, historical problems and discussion of concepts from an intuitive point of view.---Radu Trîmbitas, Studia MathematicaOne of Choice&amp;#39s Outstanding Academic Titles for 2015The book is written masterfully the narrative in each chapter flows naturally, engagingly. . . . [I]t's a popular but also compreh</t>
  </si>
  <si>
    <t>Arthur Benjamin is professor of mathematics at Harvey Mudd College. Gary Chartrand is professor emeritus of mathematics at Western Michigan University. Ping Zhang is professor of mathematics at Western Michigan University.</t>
  </si>
  <si>
    <t>Statistics of Extremes</t>
  </si>
  <si>
    <t>Gumbel, E. J.</t>
  </si>
  <si>
    <t>This book is dedicated exclusively to the theory of extreme values in statistics. Studied are the exact distribution of extremes and the first, second and third asymptotes.</t>
  </si>
  <si>
    <t>Elementary Differential Topology. (AM-54), Volume 54</t>
  </si>
  <si>
    <t>Munkres, James R.</t>
  </si>
  <si>
    <t>54</t>
  </si>
  <si>
    <t>The description for this book, Elementary Differential Topology. (AM-54), Volume 54, will be forthcoming.</t>
  </si>
  <si>
    <t>Topics in Transcendental Algebraic Geometry. (AM-106), Volume 106</t>
  </si>
  <si>
    <t>Griffiths, Phillip A.</t>
  </si>
  <si>
    <t>106</t>
  </si>
  <si>
    <t>The description for this book, Topics in Transcendental Algebraic Geometry. (AM-106), Volume 106, will be forthcoming.</t>
  </si>
  <si>
    <t>Advances in Game Theory. (AM-52), Volume 52</t>
  </si>
  <si>
    <t>Dresher, Melvin / Shapley, Lloyd S. / Tucker, Albert William</t>
  </si>
  <si>
    <t>The description for this book, Advances in Game Theory. (AM-52), Volume 52, will be forthcoming.</t>
  </si>
  <si>
    <t>Hybrid Dynamical Systems</t>
  </si>
  <si>
    <t>Modeling, Stability, and Robustness</t>
  </si>
  <si>
    <t>Sanfelice, Ricardo G. / Goebel, Rafal / Teel, Andrew R.</t>
  </si>
  <si>
    <t xml:space="preserve"> MAT003000 MATHEMATICS / Applied; MAT007000 MATHEMATICS / Differential Equations / General; MAT017000 MATHEMATICS / Linear &amp; Nonlinear Programming; MAT041000 MATHEMATICS / Numerical Analysis; MAT042000 MATHEMATICS / Optimization</t>
  </si>
  <si>
    <t>Hybrid dynamical systems exhibit continuous and instantaneous changes, having features of continuous-time and discrete-time dynamical systems. Filled with a wealth of examples to illustrate concepts, this book presents a complete theory of robust asymptotic stability for hybrid dynamical systems that is applicable to the design of hybrid control algorithms--algorithms that feature logic, timers, or combinations of digital and analog components. With the tools of modern mathematical analysis, Hybrid Dynamical Systems unifies and generalizes earlier developments in continuous-time and discrete-time nonlinear systems. It presents hybrid system versions of the necessary and sufficient Lyapunov conditions for asymptotic stability, invariance principles, and approximation techniques, and examines the robustness of asymptotic stability, motivated by the goal of designing robust hybrid control algorithms. This self-contained and classroom-tested book requires standard background in mathematical analysis and differential equations or nonlinear systems. It will interest graduate students in engineering as well as students and researchers in control, computer science, and mathematics.</t>
  </si>
  <si>
    <t>The book presents a clean and self-contained exposition of hybrid systems, starting from the elementary definitions, continuing with the basic tools and finishing with more recent contributions in the literature.---Marco Castrillon Lopez, European Mathematical Society This superb book unifies some of the key developments in hybrid dynamical systems from the last decade and, through elegant and clear technical content, introduces the necessary tools for understanding the stability of these systems. It will be a great resource for graduate students and researchers in the field. —Magnus Egerstedt, Georgia Institute of Technology With broad applications for science and engineering, this first-rate book develops solid foundations for a comprehensive theory of hybrid dynamical systems. Diverse literature is brought together for the first time, making a huge body of knowledge conveniently accessible. —Dennis S. Bernstein, University of MichiganThe book is carefully written and contains many examples. It will be a good resource for both researchers already familiar with hybrid systems and those starting from scratch.---Daniel Liberzon, Mathematical Reviews Clippings</t>
  </si>
  <si>
    <t>Rafal Goebel is an assistant professor in the Department of Mathematics and Statistics at Loyola University, Chicago. Ricardo G. Sanfelice is an assistant professor in the Department of Aerospace and Mechanical Engineering at the University of Arizona. Andrew R. Teel is a professor in the Electrical and Computer Engineering Department at the University of California, Santa Barbara.</t>
  </si>
  <si>
    <t>The Story of Proof</t>
  </si>
  <si>
    <t>Logic and the History of Mathematics</t>
  </si>
  <si>
    <t>Stillwell, John</t>
  </si>
  <si>
    <t xml:space="preserve"> MAT015000 MATHEMATICS / History &amp; Philosophy; MAT018000 MATHEMATICS / Logic; SCI034000 SCIENCE / History</t>
  </si>
  <si>
    <t>How the concept of proof has enabled the creation of mathematical knowledgeThe Story of Proof investigates the evolution of the concept of proof—one of the most significant and defining features of mathematical thought—through critical episodes in its history. From the Pythagorean theorem to modern times, and across all major mathematical disciplines, John Stillwell demonstrates that proof is a mathematically vital concept, inspiring innovation and playing a critical role in generating knowledge.Stillwell begins with Euclid and his influence on the development of geometry and its methods of proof, followed by algebra, which began as a self-contained discipline but later came to rival geometry in its mathematical impact. In particular, the infinite processes of calculus were at first viewed as “infinitesimal algebra,” and calculus became an arena for algebraic, computational proofs rather than axiomatic proofs in the style of Euclid. Stillwell proceeds to the areas of number theory, non-Euclidean geometry, topology, and logic, and peers into the deep chasm between natural number arithmetic and the real numbers. In its depths, Cantor, Gödel, Turing, and others found that the concept of proof is ultimately part of arithmetic. This startling fact imposes fundamental limits on what theorems can be proved and what problems can be solved.Shedding light on the workings of mathematics at its most fundamental levels, The Story of Proof offers a compelling new perspective on the field’s power and progress.</t>
  </si>
  <si>
    <t>“The Story of Proof—a book about mathematics as proof, and proof as mathematics, through the ages—is unique and enjoyable. —Anil Nerode, Cornell University This is a lively story of the way that mathematics develops new concepts and ideas in order to solve hard problems. It is, at the same time, a story of the way that logic and the theory of computability emerged organically from reflection on mathematical method and thought. This book will be highly valuable to anyone interested in contemporary mathematics and how it came to be. —Jeremy Avigad, Carnegie Mellon University“I am a great admirer of Stillwell’s writing, and this book does not disappoint. Ranging broadly and authoritatively over the history of mathematics, he takes the reader into those places where proofs have been innovative and have played a critical role.”—David M. Bressoud, author of Calculus Reordered: A History of the Big Ideas</t>
  </si>
  <si>
    <t>John Stillwell is emeritus professor of mathematics at the University of San Francisco. His many books include Elements of Mathematics and Reverse Mathematics (both Princeton).</t>
  </si>
  <si>
    <t>Fundamental Papers in Wavelet Theory</t>
  </si>
  <si>
    <t>Heil, Christopher / Walnut, David F.</t>
  </si>
  <si>
    <t xml:space="preserve"> MAT039000 MATHEMATICS / Essays</t>
  </si>
  <si>
    <t>This book traces the prehistory and initial development of wavelet theory, a discipline that has had a profound impact on mathematics, physics, and engineering. Interchanges between these fields during the last fifteen years have led to a number of advances in applications such as image compression, turbulence, machine vision, radar, and earthquake prediction.  This book contains the seminal papers that presented the ideas from which wavelet theory evolved, as well as those major papers that developed the theory into its current form. These papers originated in a variety of journals from different disciplines, making it difficult for the researcher to obtain a complete view of wavelet theory and its origins. Additionally, some of the most significant papers have heretofore been available only in French or German.  Heil and Walnut bring together these documents in a book that allows researchers a complete view of wavelet theory's origins and development.</t>
  </si>
  <si>
    <t>The history of wavelets is no longer an orphan left in cold storage. Fundamental Papers in Wavelet Theory is a hugely successful endeavor that will take are of future progress and study in the area. An important and welcome book, containing a striking range of papers. The introduction by John Benedetto is a delight. —Steve Krantz, Washington University An excellent book. This is a first-class reference for the history of wavelets.  —Gilbert Strang, Massachusetts Institute of Technology</t>
  </si>
  <si>
    <t>Chris Heil is Professor of Mathematics at the Georgia Institute of Technology. His research interests are in harmonic analysis, especially time-frequency and time-scale methods and their applications. David Walnut is Professor of Mathematics at George Mason University. His research interests are also in harmonic analysis, especially sampling theory, Radon transforms, and tomography. He is the author of Introduction to Wavelet Analysis. Ingrid Daubechies is the author of Ten Lectures on Wavelets, which won the American Mathematical Society's 1994 Leroy P. Steele Prize for exposition.</t>
  </si>
  <si>
    <t>27</t>
  </si>
  <si>
    <t>24 x 17</t>
  </si>
  <si>
    <t>This book is an introduction to financial mathematics. The first part of the book studies a simple one-period model which serves as a building block for later developments. Topics include the characterization of arbitrage-free markets, preferences on asset profiles, an introduction to equilibrium analysis, and monetary measures of risk. In the second part, the idea of dynamic hedging of contingent claims is developed in a multiperiod framework. Such models are typically incomplete: They involve intrinsic risks which cannot be hedged away completely. Topics include martingale measures, pricing formulas for derivatives, American options, superhedging, and hedging strategies with minimal shortfall risk. In addition to many corrections and improvements, this second edition contains several new sections, including a systematic discussion of law-invariant risk measures and of the connections between American options, superhedging, and dynamic risk measures.</t>
  </si>
  <si>
    <t>Hans Föllmer is Professor for Mathematics at the Humboldt University in Berlin, Germany. Alexander Schied is Professor at the Institute for Mathematics of the Technical University Berlin, Germany.</t>
  </si>
  <si>
    <t>An Introduction to Benford's Law</t>
  </si>
  <si>
    <t>Berger, Arno / Hill, Theodore P.</t>
  </si>
  <si>
    <t>This book provides the first comprehensive treatment of Benford's law, the surprising logarithmic distribution of significant digits discovered in the late nineteenth century. Establishing the mathematical and statistical principles that underpin this intriguing phenomenon, the text combines up-to-date theoretical results with overviews of the law’s colorful history, rapidly growing body of empirical evidence, and wide range of applications.An Introduction to Benford’s Law begins with basic facts about significant digits, Benford functions, sequences, and random variables, including tools from the theory of uniform distribution. After introducing the scale-, base-, and sum-invariance characterizations of the law, the book develops the significant-digit properties of both deterministic and stochastic processes, such as iterations of functions, powers of matrices, differential equations, and products, powers, and mixtures of random variables. Two concluding chapters survey the finitely additive theory and the flourishing applications of Benford’s law.Carefully selected diagrams, tables, and close to 150 examples illuminate the main concepts throughout. The text includes many open problems, in addition to dozens of new basic theorems and all the main references. A distinguishing feature is the emphasis on the surprising ubiquity and robustness of the significant-digit law. This text can serve as both a primary reference and a basis for seminars and courses.</t>
  </si>
  <si>
    <t>A must-read for novices and experts alike. It can be used for a graduate-level topics course or as a reference text for researchers in the field. The exposition is outstanding, with hundreds of carefully chosen examples, figures and diagrams to illustrate the theory. For those who are up for a challenge, the book contains several open problems as well. An Introduction to Benford's Law will surely be the go-to text on the subject for years to come.---Pieter C. Allaart, Mathematical Reviews This book will become a standard reference on Benford's law. It brings together many results that are currently scattered among several different formats, including some very recent findings. The presentation is accessible, with clear and intuitive statements of results and lucid proofs. —Walter Mebane, University of Michigan This comprehensive book is a gem from an academic research perspective. Researchers in the field need now just look in one place for the mathematical foundations of Benford's law. —Mark J. Nigrini, author of Benford's Law: Applications for Forensic Accounting, Auditing, and Fraud DetectionThis is a marvelous and excellent introduction.---Adhemar Bultheel, European Mathematical Society Bulletin</t>
  </si>
  <si>
    <t>Arno Berger is associate professor of mathematics at the University of Alberta. He is the author of Chaos and Chance: An Introduction to Stochastic Aspects of Dynamics. Theodore P. Hill is professor emeritus of mathematics at the Georgia Institute of Technology and research scholar in residence at the California Polytechnic State University.</t>
  </si>
  <si>
    <t>Lectures on the H-Cobordism Theorem</t>
  </si>
  <si>
    <t>2258</t>
  </si>
  <si>
    <t xml:space="preserve"> MAT012000 MATHEMATICS / Geometry / General</t>
  </si>
  <si>
    <t>These lectures provide students and specialists with preliminary and valuable information from university courses and seminars in mathematics. This set gives new proof of the h-cobordism theorem that is different from the original proof presented by S. Smale.Originally published in 1965.The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University Press since its founding in 1905.</t>
  </si>
  <si>
    <t>The Mathematician's Mind</t>
  </si>
  <si>
    <t>The Psychology of Invention in the Mathematical Field</t>
  </si>
  <si>
    <t>Hadamard, Jacques</t>
  </si>
  <si>
    <t>109</t>
  </si>
  <si>
    <t>Fifty years ago when Jacques Hadamard set out to explore how mathematicians invent new ideas, he considered the creative experiences of some of the greatest thinkers of his generation, such as George Polya, Claude Lévi-Strauss, and Albert Einstein. It appeared that inspiration could strike anytime, particularly after an individual had worked hard on a problem for days and then turned attention to another activity. In exploring this phenomenon, Hadamard produced one of the most famous and cogent cases for the existence of unconscious mental processes in mathematical invention and other forms of creativity. Written before the explosion of research in computers and cognitive science, his book, originally titled The Psychology of Invention in the Mathematical Field, remains an important tool for exploring the increasingly complex problem of mental life. The roots of creativity for Hadamard lie not in consciousness, but in the long unconscious work of incubation, and in the unconscious aesthetic selection of ideas that thereby pass into consciousness. His discussion of this process comprises a wide range of topics, including the use of mental images or symbols, visualized or auditory words,  meaningless  words, logic, and intuition. Among the important documents collected is a letter from Albert Einstein analyzing his own mechanism of thought.</t>
  </si>
  <si>
    <t>Jacques Hadamard (1865-1963), an internationally known mathematician, was born in Versailles and lectured at universities throughout the world, including Hravard, Princeton, Stanford, and Columbia Universities, and at the Institute for Advanced Study.</t>
  </si>
  <si>
    <t>The Geometry and Topology of Coxeter Groups. (LMS-32)</t>
  </si>
  <si>
    <t>Davis, Michael W.</t>
  </si>
  <si>
    <t>32</t>
  </si>
  <si>
    <t xml:space="preserve"> MAT012000 MATHEMATICS / Geometry / General; MAT014000 MATHEMATICS / Group Theory; MAT038000 MATHEMATICS / Topology</t>
  </si>
  <si>
    <t>The Geometry and Topology of Coxeter Groups is a comprehensive and authoritative treatment of Coxeter groups from the viewpoint of geometric group theory. Groups generated by reflections are ubiquitous in mathematics, and there are classical examples of reflection groups in spherical, Euclidean, and hyperbolic geometry. Any Coxeter group can be realized as a group generated by reflection on a certain contractible cell complex, and this complex is the principal subject of this book. The book explains a theorem of Moussong that demonstrates that a polyhedral metric on this cell complex is nonpositively curved, meaning that Coxeter groups are  CAT(0) groups.  The book describes the reflection group trick, one of the most potent sources of examples of aspherical manifolds. And the book discusses many important topics in geometric group theory and topology, including Hopf's theory of ends contractible manifolds and homology spheres the Poincaré Conjecture and Gromov's theory of CAT(0) spaces and groups. Finally, the book examines connections between Coxeter groups and some of topology's most famous open problems concerning aspherical manifolds, such as the Euler Characteristic Conjecture and the Borel and Singer conjectures.</t>
  </si>
  <si>
    <t>The Geometry and Topology of Coxeter Groups is a comprehensive and authoritative treatment of Coxeter groups from the viewpoint of geometric group theory. Davis's book is a significant addition to the mathematics literature and it provides an important access point for geometric group theory. Although the book is a focused research monograph, it does such a nice job of presenting important material that it will also serve as a reference for quite some time. In fact, for years to come mathematicians will be writing 'terminology and notation follow Davis' in the introductions to papers on the geometry and topology of infinite Coxeter groups. —John Meier, Lafayette College This is a comprehensive—nearly encyclopedic—survey of results concerning Coxeter groups. No other book covers the more recent important results, many of which are due to Michael Davis himself. This is an excellent, thoughtful, and well-written book, and it should have a wide readership among pure mathematicians in geometry, topology, representation theory, and group theory. —Graham A. Niblo, University of Southampton[An] excellent introduction to other, important aspects of the study of geometric and topological approaches to group theory. Davis's exposition gives a delightful treatment of infinite Coxeter groups that illustrates their continued utility to the field.---John Meier, Bulletin of the AMSThis book is one of those that grows with the reader: A graduate student can learn many properties, details and examples of Coxeter groups, while an expert can read about aspects of recent results in the theory of Coxeter groups and use the book as a guide to the literature. I strongly recommend this book to anybody who has any interest in geometric group theory. Anybody who reads (parts of) this book with an open mind will get a lot out of it.---Ralf Gramlich, Mathematical Reviews</t>
  </si>
  <si>
    <t>Michael W. Davis is professor of mathematics at Ohio State University.</t>
  </si>
  <si>
    <t>Introduction to Mathematical Logic (PMS-13), Volume 13</t>
  </si>
  <si>
    <t>Church, Alonzo</t>
  </si>
  <si>
    <t>37</t>
  </si>
  <si>
    <t xml:space="preserve"> MAT018000 MATHEMATICS / Logic</t>
  </si>
  <si>
    <t>Logic is sometimes called the foundation of mathematics: the logician studies the kinds of reasoning used in the individual steps of a proof. Alonzo Church was a pioneer in the field of mathematical logic, whose contributions to number theory and the theories of algorithms and computability laid the theoretical foundations of computer science. His first Princeton book, The Calculi of Lambda-Conversion (1941), established an invaluable tool that computer scientists still use today.  Even beyond the accomplishment of that book, however, his second Princeton book, Introduction to Mathematical Logic, defined its subject for a generation. Originally published in Princeton's Annals of Mathematics Studies series, this book was revised in 1956 and reprinted a third time, in 1996, in the Princeton Landmarks in Mathematics series. Although new results in mathematical logic have been developed and other textbooks have been published, it remains, sixty years later, a basic source for understanding formal logic.  Church was one of the principal founders of the Association for Symbolic Logic he founded the Journal of Symbolic Logic in 1936 and remained an editor until 1979 At his death in 1995, Church was still regarded as the greatest mathematical logician in the world.</t>
  </si>
  <si>
    <t>This volume . . . is a reprint of the revised 1956 version of this notable title first published in 1944 in the Annals of Mathematics Studies. Quite a pedigree . . . [I]t is fitting that the release of this inexpensive reprint should make his masterly treatise available to everyone with an interest in the subject.</t>
  </si>
  <si>
    <t>Small Worlds</t>
  </si>
  <si>
    <t>The Dynamics of Networks between Order and Randomness</t>
  </si>
  <si>
    <t>Watts, Duncan J.</t>
  </si>
  <si>
    <t>36</t>
  </si>
  <si>
    <t>Everyone knows the small-world phenomenon: soon after meeting a stranger, we are surprised to discover that we have a mutual friend, or we are connected through a short chain of acquaintances. In his book, Duncan Watts uses this intriguing phenomenon--colloquially called  six degrees of separation --as a prelude to a more general exploration: under what conditions can a small world arise in any kind of network? The networks of this story are everywhere: the brain is a network of neurons organisations are people networks the global economy is a network of national economies, which are networks of markets, which are in turn networks of interacting producers and consumers. Food webs, ecosystems, and the Internet can all be represented as networks, as can strategies for solving a problem, topics in a conversation, and even words in a language. Many of these networks, the author claims, will turn out to be small worlds. How do such networks matter? Simply put, local actions can have global consequences, and the relationship between local and global dynamics depends critically on the network's structure. Watts illustrates the subtleties of this relationship using a variety of simple models---the spread of infectious disease through a structured population the evolution of cooperation in game theory the computational capacity of cellular automata and the sychronisation of coupled phase-oscillators. Watts's novel approach is relevant to many problems that deal with network connectivity and complex systems' behaviour in general: How do diseases (or rumours) spread through social networks? How does cooperation evolve in large groups? How do cascading failures propagate through large power grids, or financial systems? What is the most efficient architecture for an organisation, or for a communications network? This fascinating exploration will be fruitful in a remarkable variety of fields, including physics and mathematics, as well as s</t>
  </si>
  <si>
    <t>[Small Worlds] will be seized on by those seeking a first rough map of this fascinating new mathematical land. Those entering can expect to find some amazing connections between areas of research with apparently nothing in common, such as neurology to business studies. But then, it's a small world.---Robert Matthews, New ScientistInformally written and aimed at a wide audience, this book shows how mathematics yields new vistas on ubiquitous and seemingly familiar aspects of our world.Playfully and clearly written. . . .  [Watts] uses examples adroitly, and mixes abstract theory with real-world anecdotes with superb skill. . . .  I have not enjoyed reading a book this much in a long time.---Peter Kareiva, Quarterly Review of BiologyAn engaging and informative introduction.</t>
  </si>
  <si>
    <t>Duncan J. Watts, is Associate Professor of Sociology at Columbia University and an external faculty member of the Santa Fe Institute. He holds a Ph.D. in theoretical and applied mechanics from Cornell University and is the author of Six Degrees: The Science of A Connected Age. He lives in New York City.</t>
  </si>
  <si>
    <t>Infinity and the Mind</t>
  </si>
  <si>
    <t>The Science and Philosophy of the Infinite</t>
  </si>
  <si>
    <t>Rucker, Rudy</t>
  </si>
  <si>
    <t>86</t>
  </si>
  <si>
    <t xml:space="preserve"> COM014000 COMPUTERS / Computer Science; MAT015000 MATHEMATICS / History &amp; Philosophy; MAT016000 MATHEMATICS / Infinity</t>
  </si>
  <si>
    <t>A dynamic exploration of infinityIn Infinity and the Mind, Rudy Rucker leads an excursion to that stretch of the universe he calls the “Mindscape,” where he explores infinity in all its forms: potential and actual, mathematical and physical, theological and mundane. Using cartoons, puzzles, and quotations to enliven his text, Rucker acquaints us with staggeringly advanced levels of infinity, delves into the depths beneath daily awareness, and explains Kurt Gödel’s belief in the possibility of robot consciousness. In the realm of infinity, mathematics, science, and logic merge with the fantastic. By closely examining the paradoxes that arise, we gain profound insights into the human mind, its powers, and its limitations. This Princeton Science Library edition includes a new preface by the author.</t>
  </si>
  <si>
    <t>“Rucker leads his readers through these mental gymnastics in an easy, informal way.”—San Francisco Chronicle“Attempts to put Gödel’s theorems into sharper focus, or at least to explain them to the nonspecialist, abound. My personal favorite is Rudy Rucker’s Infinity and the Mind, which I recommend without reservation.”—Craig Smorynski, American Mathematical Monthly“A terrific study with real mathematical depth.”—New Yorker“Informal, amusing, witty, profound. . . . In an extraordinary burst of creative energy, Rudy Rucker has managed to bring together every aspect of mathematical infinity.”—Martin Gardner“Infinity and the Mind is funny, provocative, entertaining, and profound.”—Joseph Shipman, Journal of Symbolic Logic</t>
  </si>
  <si>
    <t>Rudy Rucker is a mathematician, computer scientist, author, and one of the founders of the cyberpunk literary movement. His many books on mathematics and philosophy include Mind Tools and The Fourth Dimension, and his numerous works of science fiction include The Ware Tetralogy, Turing &amp; Burroughs, and his novel of infinity, White Light.</t>
  </si>
  <si>
    <t>Leonhard Euler's polyhedron formula describes the structure of many objects--from soccer balls and gemstones to Buckminster Fuller's buildings and giant all-carbon molecules. Yet Euler's formula is so simple it can be explained to a child. Euler's Gem tells the illuminating story of this indispensable mathematical idea.  From ancient Greek geometry to today's cutting-edge research, Euler's Gem celebrates the discovery of Euler's beloved polyhedron formula and its far-reaching impact on topology, the study of shapes. In 1750, Euler observed that any polyhedron composed of V vertices, E edges, and F faces satisfies the equation V-E+F=2. David Richeson tells how the Greeks missed the formula entirely how Descartes almost discovered it but fell short how nineteenth-century mathematicians widened the formula's scope in ways that Euler never envisioned by adapting it for use with doughnut shapes, smooth surfaces, and higher dimensional shapes and how twentieth-century mathematicians discovered that every shape has its own Euler's formula. Using wonderful examples and numerous illustrations, Richeson presents the formula's many elegant and unexpected applications, such as showing why there is always some windless spot on earth, how to measure the acreage of a tree farm by counting trees, and how many crayons are needed to color any map.  Filled with a who's who of brilliant mathematicians who questioned, refined, and contributed to a remarkable theorem's development, Euler's Gem will fascinate every mathematics enthusiast.</t>
  </si>
  <si>
    <t>I liked Richeson's style of writing. He is enthusiastic and humorous. It was a pleasure reading this book, and I recommend it to everyone who is not afraid of mathematical arguments and has ever wondered what this field of 'rubbersheet geometry' is about. You will not be disappointed.---Jeanine Daems, Mathematical Intelligencer Appealing and accessible to a general audience, this well-organized, well-supported, and well-written book contains vast amounts of information not found elsewhere. Euler's Gem is a significant and timely contribution to the field. —Edward Sandifer, Western Connecticut State UniversityOne of Choice&amp;#39s Outstanding Academic Titles for 2009 Euler's Gem is a very good book. It succeeds in explaining complicated concepts in engaging layman's terms. Richeson is keenly aware of where the difficult twists and turns are located, and he covers them to satisfaction. This book is engaging and a joy to read. —Alejandro López-Ortiz, University of WaterlooThe book should interest non-mathematicians as well as mathematicians. It is written in a lively way, mathematical properties are explained well and several biographical details are included.---Krzysztof Ciesielski, Mathematical ReviewsThe book is a pleasure to read for professional mathematicians, students of mathematicians or anyone with a general interest in mathematics.I found much more to like than to criticize in Euler's Gem. At its best, the book succeeds at showing the reader a lot of attractive mathematics with a well-chosen level of technical detail. I recommend it both to professional mathematicians and to their seatmates.---Jeremy L. Martin, Notices of the AMS Euler's Gem is a thoroughly satisfying meditation on one of mathematics' loveliest formulas. The author begins with Euler's act of seeing what no one previously had, and returns repeatedly to the resulting formula with ever m</t>
  </si>
  <si>
    <t>David S. Richeson is associate professor of mathematics at Dickinson College.</t>
  </si>
  <si>
    <t>The Best Writing on Mathematics 2011</t>
  </si>
  <si>
    <t xml:space="preserve"> MAT000000 MATHEMATICS / General; MAT039000 MATHEMATICS / Essays</t>
  </si>
  <si>
    <t>This anthology brings together the year's finest mathematics writing from around the world. Featuring promising new voices alongside some of the foremost names in the field, The Best Writing on Mathematics 2011 makes available to a wide audience many articles not easily found anywhere else--and you don't need to be a mathematician to enjoy them. These writings offer surprising insights into the nature, meaning, and practice of mathematics today. They delve into the history, philosophy, teaching, and everyday occurrences of math, and take readers behind the scenes of today's hottest mathematical debates. Here Ian Hacking discusses the salient features that distinguish mathematics from other disciplines of the mind Doris Schattschneider identifies some of the mathematical inspirations of M. C. Escher's art Jordan Ellenberg describes compressed sensing, a mathematical field that is reshaping the way people use large sets of data Erica Klarreich reports on the use of algorithms in the job market for doctors and much, much more.  In addition to presenting the year's most memorable writings on mathematics, this must-have anthology includes a foreword by esteemed physicist and mathematician Freeman Dyson. This book belongs on the shelf of anyone interested in where math has taken us--and where it is headed.</t>
  </si>
  <si>
    <t>To my mind, though, there is circumstantial evidence that the contributions in this booklet are pretty close to what the title promises. This volume is the very ticket for any mathematician and--beyond that--for anybody who enjoys a sense of delight in the beauty of writing.---J. Lang, International Mathematical News[E]ntertaining and informative.---Ian D. Gordon, Library JournalMathematics instructor Pitici turns out a second volume of unexpectedly fascinating mathematical research, musings, and studies that explore subjects from art to medicine. . . . From a discussion of the utility of mathematics in stone and bronze sculptures to a study of computing and its interaction with the sciences, readers from many disciplines will find much to pique their interest.This wonderful book is not just a collection of essays there are also references including a list of notable texts, links to mathematics websites, and biographies of the contributors, which may prove to be as valuable to the reader as the essays themselves. The Best Writing on Mathematics 2011 cannot be recommended highly enough!---Robert Schaefer, New York Journal of BooksThe volume is a single-shot source to keep in touch with all that is going on in the world of mathematics.---Vaidehi Nathan, OrganiserI invite the reader of this review to read the book it contains many more interesting aspects of the interplay between mathematics and the real life than the ones I can explain.</t>
  </si>
  <si>
    <t>Mircea Pitici holds a PhD mathematics education from Cornell University, where he teaches math and writing. He has edited The Best Writing on Mathematics since 2010.</t>
  </si>
  <si>
    <t>An Introduction</t>
  </si>
  <si>
    <t>Heister, Timo / Rebholz, Leo G. / Xue, Fei</t>
  </si>
  <si>
    <t xml:space="preserve"> MAT003000 MATHEMATICS / Applied; MAT041000 MATHEMATICS / Numerical Analysis</t>
  </si>
  <si>
    <t>Numerical analysis deals with the development and analysis of algorithms for scientific computing, and is in itself a very important part of mathematics, which has become more and more prevalent across the mathematical spectrum. This book is an introduction to numerical methods for solving linear and nonlinear systems of equations as well as ordinary and partial differential equations, and for approximating curves, functions, and integrals.</t>
  </si>
  <si>
    <t>Timo Heister, Leo G. Rebholz, and Fei Xue, Clemson University, USA.</t>
  </si>
  <si>
    <t>X and the City</t>
  </si>
  <si>
    <t>Modeling Aspects of Urban Life</t>
  </si>
  <si>
    <t xml:space="preserve"> MAT003000 MATHEMATICS / Applied; MAT005000 MATHEMATICS / Calculus; MAT007000 MATHEMATICS / Differential Equations / General; MAT029000 MATHEMATICS / Probability &amp; Statistics / General; MAT042000 MATHEMATICS / Optimization</t>
  </si>
  <si>
    <t>X and the City, a book of diverse and accessible math-based topics, uses basic modeling to explore a wide range of entertaining questions about urban life. How do you estimate the number of dental or doctor's offices, gas stations, restaurants, or movie theaters in a city of a given size? How can mathematics be used to maximize traffic flow through tunnels? Can you predict whether a traffic light will stay green long enough for you to cross the intersection? And what is the likelihood that your city will be hit by an asteroid? Every math problem and equation in this book tells a story and examples are explained throughout in an informal and witty style. The level of mathematics ranges from precalculus through calculus to some differential equations, and any reader with knowledge of elementary calculus will be able to follow the materials with ease. There are also some more challenging problems sprinkled in for the more advanced reader. Filled with interesting and unusual observations about how cities work, X and the City shows how mathematics undergirds and plays an important part in the metropolitan landscape.</t>
  </si>
  <si>
    <t>For mathematics professionals, especially those engaged in teaching, this book does contain some novel examples that illustrate topics such as probability and analysis.The author has an entertaining style, interweaving clever stories with the process of mathematical modeling. This book is not designed as a textbook, although it could certainly be used as an interesting source of real-world problems and examples for advanced high school mathematics courses.---Theresa Jorgensen, Mathematics TeacherRead this book and come away with a fresh view of how cities work. Enjoy it for the connections between mathematics and the real world. Share it with your friends, family, and maybe even a municipal planning commissioner or two!---Sandra L. Arlinghaus, Mathematical Reviews Clippings In X and the City, John Adam proves himself to be a genial and endlessly curious companion as he takes us on a stroll through that fascinating place where reality meets the mathematical imagination. How many squirrels live in Central Park? Should you walk or run in the rain? Anyone who's ever pondered puzzles like these will find this book to be a treat. —Steven Strogatz, Cornell University[Y]ou'll find this book quite extensive in how many different areas you can apply mathematics in the city and just how revealing even a simple model can be. . . . A Mathematical Nature Walk opened my eyes to nature and now Adam has done the same for cities.---David S. Mazel, MAA Reviews This is a nice introduction to modeling that draws from questions arising naturally to people who are curious about how cities work. It will certainly interest readers of pop math books and will be useful to teachers of calculus and differential equations who are looking for good examples for their classes. —Anna Pierrehumbert, Community Charter School of Cambridge, Massachusetts[Adam's] writing is fun and accessible. . . . College or even ad</t>
  </si>
  <si>
    <t>John A. Adam is professor of mathematics at Old Dominion University. He is the author of A Mathematical Nature Walk and Mathematics in Nature, and coauthor of Guesstimation: Solving the World's Problems on the Back of a Cocktail Napkin (all Princeton).</t>
  </si>
  <si>
    <t>Elliptic Tales</t>
  </si>
  <si>
    <t>Curves, Counting, and Number Theory</t>
  </si>
  <si>
    <t>Ash, Avner / Gross, Robert</t>
  </si>
  <si>
    <t xml:space="preserve"> MAT002010 MATHEMATICS / Algebra / Abstract; MAT005000 MATHEMATICS / Calculus; MAT012010 MATHEMATICS / Geometry / Algebraic; MAT015000 MATHEMATICS / History &amp; Philosophy; MAT022000 MATHEMATICS / Number Theory</t>
  </si>
  <si>
    <t>Elliptic Tales describes the latest developments in number theory by looking at one of the most exciting unsolved problems in contemporary mathematics—the Birch and Swinnerton-Dyer Conjecture. In this book, Avner Ash and Robert Gross guide readers through the mathematics they need to understand this captivating problem.The key to the conjecture lies in elliptic curves, which may appear simple, but arise from some very deep—and often very mystifying—mathematical ideas. Using only basic algebra and calculus while presenting numerous eye-opening examples, Ash and Gross make these ideas accessible to general readers, and, in the process, venture to the very frontiers of modern mathematics.</t>
  </si>
  <si>
    <t>Ash and Gross thoroughly explain the statement and significance of the linchpin Birch and Swinnerton-Dyer conjection. . . . [A]sh and Gross deliver ample and current intellectual and technical substance.The authors present their discussion in an informal, sometimes playful manner and with detail that will appeal to an audience with a basic understanding of calculus. This book will captivate math enthusiasts as well as readers curious about an intriguing and still unanswered question.---Margaret Dominy, Library JournalThis book has many nice aspects. Ash and Gross give a truly stimulating introduction to elliptic curves and the BSD conjecture for undergraduate students. The main achievement is to make a relative easy exposition of these so technical topics.---Jonathan Sanchez-Hernandez, Mathematical Society Assuming only what every mathematically inclined freshman should know, this book leads the reader to an understanding of one of the most important conjectures in current number theory—whose proof is one of the Clay Mathematics Institute's million-dollar prize problems. The book is carefully and clearly written, and can be recommended without hesitation. —Peter Swinnerton-Dyer, University of CambridgeI would envision this book as an excellent text for an undergraduate 'capstone' course in mathematics the book lends itself to independent reading, but topics may be explored in much greater depth and rigor in the classroom. Additionally, the book indeed brings together ideas from calculus, complex variables and algebra, showing how a single mathematical research question may require an integrated understanding of the various branches of mathematics. Thus, it encourages students to reinforce their understanding of these various fields, while simultaneously introducing them to an open question in mathematics and a vibrant field of study.---Lisa A. Berger, Mathematical Reviews Clippings The Birch and Swinne</t>
  </si>
  <si>
    <t>Avner Ash is professor of mathematics at Boston College. Robert Gross is associate professor of mathematics at Boston College. They are the coauthors of Fearless Symmetry: Exposing the Hidden Patterns of Numbers (Princeton).</t>
  </si>
  <si>
    <t>Riemannian Geometry</t>
  </si>
  <si>
    <t>Klingenberg, Wilhelm P.A.</t>
  </si>
  <si>
    <t>1</t>
  </si>
  <si>
    <t xml:space="preserve"> MAT000000 MATHEMATICS / General; MAT012000 MATHEMATICS / Geometry / General</t>
  </si>
  <si>
    <t xml:space="preserve"> Perhaps it could best be described as an excellent monograph on geodesics which has been expanded to include an introduction to the preliminary ideas which this requires. [...] The main subject of this book is exciting and new results are constantly being obtained. Any differential geometer should know something about geodesics and this is a good place to read about it, as well as to find many useful ideas and examples for reference.  Mathematical Reviews (review of the first edition)  Now in its second edition, this textbook continuous to offer the probably best introduction to the topics in Riemannian geometry which are centred around the theory of geodesics.  Zentralblatt für Mathematik</t>
  </si>
  <si>
    <t>Magical Mathematics</t>
  </si>
  <si>
    <t>The Mathematical Ideas That Animate Great Magic Tricks</t>
  </si>
  <si>
    <t>Diaconis, Persi / Graham, Ron</t>
  </si>
  <si>
    <t xml:space="preserve"> GAM006000 GAMES &amp; ACTIVITIES / Magic; MAT000000 MATHEMATICS / General; MAT025000 MATHEMATICS / Recreations &amp; Games</t>
  </si>
  <si>
    <t>Magical Mathematics reveals the secrets of fun-to-perform card tricks—and the profound mathematical ideas behind them—that will astound even the most accomplished magician. Persi Diaconis and Ron Graham provide easy, step-by-step instructions for each trick, explaining how to set up the effect and offering tips on what to say and do while performing it. Each card trick introduces a new mathematical idea, and varying the tricks in turn takes readers to the very threshold of today's mathematical knowledge.Diaconis and Graham tell the stories—and reveal the best tricks—of the eccentric and brilliant inventors of mathematical magic. The book exposes old gambling secrets through the mathematics of shuffling cards, explains the classic street-gambling scam of three-card Monte, traces the history of mathematical magic back to the oldest mathematical trick—and much more.</t>
  </si>
  <si>
    <t xml:space="preserve"> This is a wonderful book, unique and engaging. Diaconis and Graham manage to convey the awe and marvels of mathematics, and of magic tricks, especially those that depend fundamentally on mathematical ideas. They range over many delicious topics, giving us an enchanting personal view of the history and practice of magic, of mathematics, and of the fascinating connection between the two cultures. Magical Mathematics will have an utterly devoted readership. —Barry Mazur, author of Imagining Numbers: (particularly the square root of minus fifteen)The connection between magic and mathematics has a long and intriguing history, and throughout their book Diaconis and Graham present detailed and fascinating insight into that history. . . . Overall, the book is a wonderful introduction to this esoteric area, but has more than enough depth to entertain and enlighten the knowledgeable. Perhaps most important of all, it shows how deconstructing illusion can provide fascinating insight in the nature of reality.---Richard Wiseman, Nature Physics Finally a book that celebrates the math involved in magic. This is quite simply the most brilliant book ever written on this mind-blowing, highly secretive field. —David Blaine, illusionistThe Riemann hypothesis, the Mandelbrot set, Fermat's last theorem--these mathematical notions and others underlie all manner of magic tricks. Mathematicians Persi Diaconis--also a card magician--and Ron Graham--also a juggler--unveil the connections between magic and math in this well-illustrated volume. Magical Mathematics is a truly magical book, containing ample amounts of mathematics and magic that will amaze and amuse. Diaconis and Graham are both first-rate mathematicians and performers, and offer insights and ideas that could not have been expressed by anyone else. This book is destined to be a classic on the subject. —Arthur Benjamin, coauthor of Secrets of Mental Math: The Mathe</t>
  </si>
  <si>
    <t>Persi Diaconis is professor of mathematics and statistics at Stanford University, and a former professional magician. Ron Graham is professor of mathematics and computer science at the University of California, San Diego, and a former professional juggler.</t>
  </si>
  <si>
    <t>The Essential John Nash</t>
  </si>
  <si>
    <t>Nash, John</t>
  </si>
  <si>
    <t>Kuhn, Harold William / Nasar, Sylvia</t>
  </si>
  <si>
    <t xml:space="preserve"> MAT007020 MATHEMATICS / Differential Equations / Partial; MAT011000 MATHEMATICS / Game Theory</t>
  </si>
  <si>
    <t>When John Nash won the Nobel prize in economics in 1994, many people were surprised to learn that he was alive and well. Since then, Sylvia Nasar's celebrated biography A Beautiful Mind, the basis of a new major motion picture, has revealed the man. The Essential John Nash reveals his work--in his own words. This book presents, for the first time, the full range of Nash's diverse contributions not only to game theory, for which he received the Nobel, but to pure mathematics--from Riemannian geometry and partial differential equations--in which he commands even greater acclaim among academics. Included are nine of Nash's most influential papers, most of them written over the decade beginning in 1949. From 1959 until his astonishing remission three decades later, the man behind the concepts  Nash equilibrium  and  Nash bargaining --concepts that today pervade not only economics but nuclear strategy and contract talks in major league sports--had lived in the shadow of a condition diagnosed as paranoid schizophrenia. In the introduction to this book, Nasar recounts how Nash had, by the age of thirty, gone from being a wunderkind at Princeton and a rising mathematical star at MIT to the depths of mental illness. In his preface, Harold Kuhn offers personal insights on his longtime friend and colleague and in introductions to several of Nash's papers, he provides scholarly context. In an afterword, Nash describes his current work, and he discusses an error in one of his papers. A photo essay chronicles Nash's career from his student days in Princeton to the present. Also included are Nash's Nobel citation and autobiography. The Essential John Nash makes it plain why one of Nash's colleagues termed his style of intellectual inquiry as  like lightning striking.  All those inspired by Nash's dazzling ideas will welcome this unprecedented opportunity to trace these ideas back to the exceptional mind they came from.&lt;</t>
  </si>
  <si>
    <t xml:space="preserve"> John Nash has attracted enormous popular interest over the past few years. In many ways, the notion of equilibrium in game theory that bears his name is the central concept in game theory, which has led to a revolution in the field of economics. This book, by bringing together Nash's work in game theory and in mathematics, will allow readers to appreciate the scope of his work. —David M. Kreps, Stanford Business SchoolOne of the most beautifully designed economics books I have ever seen and at a low price. . . . Why are we so intrigued by the story of John Nash? We are curious to understand a person who proves theorems we are unable to fathom. We imagine the voices from another world he has heard. We ask where he was for 30 years during which he walked among us but wasn't here. We are frightened and we are attracted by this combination of 'crazy' and 'genius', an invitation for visiting the edge of our own minds.---Ariel Rubinstein, The Times Higher Education Supplement John Nash's creative work in game theory has of course had the most profound influence on both its mathematics and its practical applications in economics. It is very good to see his work in this area joined with his other mathematical contributions in a single volume, to give a more rounded perspective. —Kenneth J. Arrow, 1972 Nobel Laureate in EconomicsThe book is written in a pleasant and informal style, addressed to a large audience.---P.T. Moranu, MathematicaIf you want to see a sugary Hollywood depiction of John Nash's life, go to the cinema. Afterwards, if you are curious about his insights, pick up a new book that explains his work and reprints his most famous papers. It is just as amazing as his personal story.---Chris Giles, Financial Times These papers are among the most important original contributions to mathematics of the twentieth century. They have been extremely influential and their influence continues to grow. </t>
  </si>
  <si>
    <t>Harold W. Kuhn is Professor Emeritus of Mathematics at Princeton University. Winner of the 1980 von Neumann Prize in Theory, he is the editor of several books (all Princeton), including Classics in Game Theory, Linear Inequalities and Related Systems, Contributions to the Theory of Games, I and II, and is the author of Lectures on the Theory of Games (forthcoming, Princeton). Sylvia Nasar tells the story of Nash's life in A Beautiful Mind (Simon &amp;amp Schuster), which won the National Book Critics Circle Award in 1999 and was a finalist for the Pulitzer Prize. A former economics reporter for the New York Times, she is the John S. and James L. Knight Professor of Journalism at Columbia University.</t>
  </si>
  <si>
    <t>Topology of 4-Manifolds (PMS-39), Volume 39</t>
  </si>
  <si>
    <t>Quinn, Frank / Freedman, Michael H.</t>
  </si>
  <si>
    <t>49</t>
  </si>
  <si>
    <t>One of the great achievements of contemporary mathematics is the new understanding of four dimensions. Michael Freedman and Frank Quinn have been the principals in the geometric and topological development of this subject, proving the Poincar and Annulus conjectures respectively. Recognition for this work includes the award of the Fields Medal of the International Congress of Mathematicians to Freedman in 1986. In Topology of 4-Manifolds these authors have collaborated to give a complete and accessible account of the current state of knowledge in this field. The basic material has been considerably simplified from the original publications, and should be accessible to most graduate students. The advanced material goes well beyond the literature nearly one-third of the book is new. This work is indispensable for any topologist whose work includes four dimensions. It is a valuable reference for geometers and physicists who need an awareness of the topological side of the field.Originally published in 1990.The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University Press since its founding in 1905.</t>
  </si>
  <si>
    <t>Hodge Theory (MN-49)</t>
  </si>
  <si>
    <t>Tráng, Lê Dung</t>
  </si>
  <si>
    <t xml:space="preserve"> MAT014000 MATHEMATICS / Group Theory; MAT027000 MATHEMATICS / Research; MAT038000 MATHEMATICS / Topology</t>
  </si>
  <si>
    <t>This book provides a comprehensive and up-to-date introduction to Hodge theory—one of the central and most vibrant areas of contemporary mathematics—from leading specialists on the subject. The topics range from the basic topology of algebraic varieties to the study of variations of mixed Hodge structure and the Hodge theory of maps. Of particular interest is the study of algebraic cycles, including the Hodge and Bloch-Beilinson Conjectures. Based on lectures delivered at the 2010 Summer School on Hodge Theory at the ICTP in Trieste, Italy, the book is intended for a broad group of students and researchers. The exposition is as accessible as possible and doesn't require a deep background. At the same time, the book presents some topics at the forefront of current research.The book is divided between introductory and advanced lectures. The introductory lectures address Kähler manifolds, variations of Hodge structure, mixed Hodge structures, the Hodge theory of maps, period domains and period mappings, algebraic cycles (up to and including the Bloch-Beilinson conjecture) and Chow groups, sheaf cohomology, and a new treatment of Grothendieck’s algebraic de Rham theorem. The advanced lectures address a Hodge-theoretic perspective on Shimura varieties, the spread philosophy in the study of algebraic cycles, absolute Hodge classes (including a new, self-contained proof of Deligne’s theorem on absolute Hodge cycles), and variation of mixed Hodge structures.The contributors include Patrick Brosnan, James Carlson, Eduardo Cattani, François Charles, Mark Andrea de Cataldo, Fouad El Zein, Mark L. Green, Phillip A. Griffiths, Matt Kerr, Lê Dũng Tráng, Luca Migliorini, Jacob P. Murre, Christian Schnell, and Loring W. Tu.</t>
  </si>
  <si>
    <t>Charles and Schnell's chapter beautifully surveys the theory of absolute Hodge classes, giving in particular a complete proof of Deligne's theorem on absolute Hodge classes on abelian varieties. . . . A welcome addition to the literature and should be useful to both graduate students and researchers working in Hodge theory.---Dan Petersen, MathSciNet</t>
  </si>
  <si>
    <t>Eduardo Cattani is professor of mathematics at the University of Massachusetts, Amherst. Fouad El Zein is a researcher at the Institut de Mathématiques de Jussieu, Université de Paris VII. Phillip A. Griffiths is former director and professor emeritus of mathematics at the Institute for Advanced Study in Princeton. Lê Dũng Tráng is professor emeritus of mathematics at the Aix-Marseille Université.</t>
  </si>
  <si>
    <t>Entropy</t>
  </si>
  <si>
    <t>Greven, Andreas / Warnecke, Gerald / Keller, Gerhard</t>
  </si>
  <si>
    <t>47</t>
  </si>
  <si>
    <t>The concept of entropy arose in the physical sciences during the nineteenth century, particularly in thermodynamics and statistical physics, as a measure of the equilibria and evolution of thermodynamic systems. Two main views developed: the macroscopic view formulated originally by Carnot, Clausius, Gibbs, Planck, and Caratheodory and the microscopic approach associated with Boltzmann and Maxwell. Since then both approaches have made possible deep insights into the nature and behavior of thermodynamic and other microscopically unpredictable processes. However, the mathematical tools used have later developed independently of their original physical background and have led to a plethora of methods and differing conventions. The aim of this book is to identify the unifying threads by providing surveys of the uses and concepts of entropy in diverse areas of mathematics and the physical sciences. Two major threads, emphasized throughout the book, are variational principles and Ljapunov functionals. The book starts by providing basic concepts and terminology, illustrated by examples from both the macroscopic and microscopic lines of thought. In-depth surveys covering the macroscopic, microscopic and probabilistic approaches follow. Part I gives a basic introduction from the views of thermodynamics and probability theory. Part II collects surveys that look at the macroscopic approach of continuum mechanics and physics. Part III deals with the microscopic approach exposing the role of entropy as a concept in probability theory, namely in the analysis of the large time behavior of stochastic processes and in the study of qualitative properties of models in statistical physics. Finally in Part IV applications in dynamical systems, ergodic and information theory are presented. The chapters were written to provide as cohesive an account as possible, making the book accessible to a wide range of graduate students and researchers. Any scientist dealing</t>
  </si>
  <si>
    <t xml:space="preserve"> This book is that rare thing: an edited volume that will be a lasting contribution to the literature. —Ray Streater, King's College</t>
  </si>
  <si>
    <t>Andreas Greven and Gerhard Kellerare Professors of Mathematics at the University of Erlangen. Gerald Warnecke is Professor of Numerical Mathematics at the University of Magdeburg.</t>
  </si>
  <si>
    <t>Algebraic Curves over a Finite Field</t>
  </si>
  <si>
    <t>Hirschfeld, J. W. P. / Torres, F. / Korchmáros, G.</t>
  </si>
  <si>
    <t>20</t>
  </si>
  <si>
    <t xml:space="preserve"> MAT002010 MATHEMATICS / Algebra / Abstract; MAT003000 MATHEMATICS / Applied</t>
  </si>
  <si>
    <t>This book provides an accessible and self-contained introduction to the theory of algebraic curves over a finite field, a subject that has been of fundamental importance to mathematics for many years and that has essential applications in areas such as finite geometry, number theory, error-correcting codes, and cryptology. Unlike other books, this one emphasizes the algebraic geometry rather than the function field approach to algebraic curves. The authors begin by developing the general theory of curves over any field, highlighting peculiarities occurring for positive characteristic and requiring of the reader only basic knowledge of algebra and geometry. The special properties that a curve over a finite field can have are then discussed. The geometrical theory of linear series is used to find estimates for the number of rational points on a curve, following the theory of Stöhr and Voloch. The approach of Hasse and Weil via zeta functions is explained, and then attention turns to more advanced results: a state-of-the-art introduction to maximal curves over finite fields is provided a comprehensive account is given of the automorphism group of a curve and some applications to coding theory and finite geometry are described. The book includes many examples and exercises. It is an indispensable resource for researchers and the ideal textbook for graduate students.</t>
  </si>
  <si>
    <t xml:space="preserve"> This book is a self-contained guide to the theory of algebraic curves over a finite field, one that leads readers to various recent results in this and related areas. Personally I was attracted by the rich examples explained in this book. —Masaaki Homma, Kanagawa UniversityThis book is well-written and I greatly enjoyed reading it. The wealth of information and examples in this book give the reader a firm foundation and develop an intuition for the subject. The authors have used it as a textbook for a two-year course, and it would be a fine introduction to any advanced undergraduate or graduate student wanting to learn this subject.---Thomas Hagedorn, MAA Reviews Very useful both for research and in the classroom. The main reason to use this book in a classroom is to prepare students for new research in the fields of finite geometries, curves in positive characteristic in a projective space, and curves over a finite field and their applications to coding theory. I think researchers will quote it for a long time. —Edoardo Ballico, University of Trento</t>
  </si>
  <si>
    <t>J.W.P. Hirschfeld is professor emeritus of mathematics at the University of Sussex. His books include Projective Geometries over Finite Fields. G. Korchmáros is professor of mathematics at the University of Basilicata in Italy. F. Torres is professor of mathematics at the University of Campinas in Brazil.</t>
  </si>
  <si>
    <t>Abstract Algebra</t>
  </si>
  <si>
    <t>Applications to Galois Theory, Algebraic Geometry, Representation Theory and Cryptography</t>
  </si>
  <si>
    <t>Carstensen-Opitz, Celine / Fine, Benjamin / Rosenberger, Gerhard / Moldenhauer, Anja</t>
  </si>
  <si>
    <t xml:space="preserve"> MAT000000 MATHEMATICS / General; MAT002000 MATHEMATICS / Algebra / General; MAT002010 MATHEMATICS / Algebra / Abstract; SCI000000 SCIENCE / General</t>
  </si>
  <si>
    <t>A new approach to conveying abstract algebra, the area that studies algebraic structures, such as groups, rings, fields, modules, vector spaces, and algebras, that is essential to various scientific disciplines such as particle physics and cryptology. It provides a well written account of the theoretical foundations and it also includes a chapter on cryptography. End of chapter problems help readers with accessing the subjects.</t>
  </si>
  <si>
    <t>C. Carstensen-Opitz, Volkswohlbund Insurance B. Fine, Fairfield University, USA G. Rosenberger, A. Moldenhauer, University of Hamburg.</t>
  </si>
  <si>
    <t>Characters of Reductive Groups over a Finite Field. (AM-107), Volume 107</t>
  </si>
  <si>
    <t>Lusztig, George</t>
  </si>
  <si>
    <t>107</t>
  </si>
  <si>
    <t>This book presents a classification of all (complex)irreducible representations of a reductive group withconnected centre, over a finite field. To achieve this,the author uses etale intersection cohomology, anddetailed information on representations of Weylgroups.</t>
  </si>
  <si>
    <t>The Best Writing on Mathematics 2018</t>
  </si>
  <si>
    <t>The year’s finest mathematical writing from around the worldThis annual anthology brings together the year’s finest mathematics writing from around the world. Featuring promising new voices alongside some of the foremost names in the field, The Best Writing on Mathematics 2018 makes available to a wide audience many pieces not easily found anywhere else—and you don’t need to be a mathematician to enjoy them. These essays delve into the history, philosophy, teaching, and everyday aspects of math, offering surprising insights into its nature, meaning, and practice—and taking readers behind the scenes of today’s hottest mathematical debates.James Grime shows how to build subtly mischievous dice for playing slightly unfair games, David Rowe investigates the many different meanings and pedigrees of mathematical models, and Michael Barany traces how our appreciation of the societal importance of mathematics has developed since World War II. In other essays, Francis Su extolls the inherent values of learning, doing, and sharing mathematics, and Margaret Wertheim takes us on a mathematical exploration of the mind and the world—with glimpses at science, philosophy, music, art, and even crocheting. And there’s much, much more.In addition to presenting the year’s most memorable math writing, this must-have anthology includes an introduction by the editor and a bibliography of other notable pieces on mathematics.This is a must-read for anyone interested in where math has taken us—and where it is headed.</t>
  </si>
  <si>
    <t>“A variety of thoroughly accessible works that tie abstract math to the real world. . . . [G]ives readers an entertaining look at the odd, the amusing, and the utilitarian without requiring any more than a readerly curiosity.”—Publishers Weekly “Wonderful…. [C]annot be recommended highly enough!”—Robert Schaefer, New York Journal of Books“A wonderful and varied bouquet of texts. . . . I highly recommend this book.”—Stephen Buckley, Irish Mathematical Society Bulletin</t>
  </si>
  <si>
    <t>Mircea Pitici teaches advanced calculus at Syracuse University. He has a PhD in mathematics education from Cornell University and is working on a master’s degree in library and information science at Syracuse’s iSchool. He has edited The Best Writing on Mathematics since 2010 and lives in Ithaca, New York.</t>
  </si>
  <si>
    <t>Measures and Men</t>
  </si>
  <si>
    <t>Kula, Witold</t>
  </si>
  <si>
    <t>421</t>
  </si>
  <si>
    <t xml:space="preserve"> MAT020000 MATHEMATICS / Measurement; STU000000 STUDY AIDS / General</t>
  </si>
  <si>
    <t>Measures and Men, considers times and societies in which weighing and measuring were meaningful parts of everyday life and weapons in class struggles.Originally published in 1986.The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University Press since its founding in 1905.</t>
  </si>
  <si>
    <t>On Knots. (AM-115), Volume 115</t>
  </si>
  <si>
    <t>Kauffman, Louis H. / Kauffman, Louis H.</t>
  </si>
  <si>
    <t>115</t>
  </si>
  <si>
    <t>On Knots is a journey through the theory of knots, starting from the simplest combinatorial ideas--ideas arising from the representation of weaving patterns. From this beginning, topological invariants are constructed directly: first linking numbers, then the Conway polynomial and skein theory. This paves the way for later discussion of the recently discovered Jones and generalized polynomials. The central chapter, Chapter Six, is a miscellany of topics and recreations. Here the reader will find the quaternions and the belt trick, a devilish rope trick, Alhambra mosaics, Fibonacci trees, the topology of DNA, and the author's geometric interpretation of the generalized Jones Polynomial.Then come branched covering spaces, the Alexander polynomial, signature theorems, the work of Casson and Gordon on slice knots, and a chapter on knots and algebraic singularities.The book concludes with an appendix about generalized polynomials.</t>
  </si>
  <si>
    <t>On Knots is chatty, and very pleasant for browsing. There are lots of wonderful illustrations and a wealth of detail from the author's bag of tricks, gathered over the years, relating to the combinatorics of knot diagrams and also to Seifert pairings, cobordism, signature invariants (several different ones), the Arf invariant, and the ubiquitous Alexander polynomial. There are many challenges to the reader to explore combinatorial patterns, which makes the book stimulating.</t>
  </si>
  <si>
    <t>A Course on Surgery Theory</t>
  </si>
  <si>
    <t>(AMS-211)</t>
  </si>
  <si>
    <t>Chang, Stanley / Weinberger, Shmuel</t>
  </si>
  <si>
    <t>211</t>
  </si>
  <si>
    <t xml:space="preserve"> MAT012000 MATHEMATICS / Geometry / General; MAT012010 MATHEMATICS / Geometry / Algebraic; MAT038000 MATHEMATICS / Topology; SCI040000 SCIENCE / Physics / Mathematical &amp; Computational</t>
  </si>
  <si>
    <t>An advanced treatment of surgery theory for graduate students and researchersSurgery theory, a subfield of geometric topology, is the study of the classifications of manifolds. A Course on Surgery Theory offers a modern look at this important mathematical discipline and some of its applications. In this book, Stanley Chang and Shmuel Weinberger explain some of the triumphs of surgery theory during the past three decades, from both an algebraic and geometric point of view. They also provide an extensive treatment of basic ideas, main theorems, active applications, and recent literature. The authors methodically cover all aspects of surgery theory, connecting it to other relevant areas of mathematics, including geometry, homotopy theory, analysis, and algebra. Later chapters are self-contained, so readers can study them directly based on topic interest. Of significant use to high-dimensional topologists and researchers in noncommutative geometry and algebraic K-theory, A Course on Surgery Theory serves as an important resource for the mathematics community.</t>
  </si>
  <si>
    <t>Stanley Chang is the Mildred Lane Kemper Professor of Mathematics at Wellesley College. Shmuel Weinberger is the Andrew MacLeish Distinguished Service Professor of Mathematics at the University of Chicago. Weinberger is the author of The Topological Classification of Stratified Spaces and Computers, Rigidity, and Moduli.</t>
  </si>
  <si>
    <t>The Best Writing on Mathematics 2014</t>
  </si>
  <si>
    <t>5</t>
  </si>
  <si>
    <t xml:space="preserve"> MAT000000 MATHEMATICS / General; MAT015000 MATHEMATICS / History &amp; Philosophy; MAT039000 MATHEMATICS / Essays</t>
  </si>
  <si>
    <t>This annual anthology brings together the year's finest mathematics writing from around the world. Featuring promising new voices alongside some of the foremost names in the field, The Best Writing on Mathematics 2014 makes available to a wide audience many articles not easily found anywhere else—and you don’t need to be a mathematician to enjoy them. These writings offer surprising insights into the nature, meaning, and practice of mathematics today. They delve into the history, philosophy, teaching, and everyday occurrences of math, and take readers behind the scenes of today’s hottest mathematical debates. Here John Conway presents examples of arithmetical statements that are almost certainly true but likely unprovable Carlo Séquin explores, compares, and illustrates distinct types of one-sided surfaces known as Klein bottles Keith Devlin asks what makes a video game good for learning mathematics and shows why many games fall short of that goal Jordan Ellenberg reports on a recent breakthrough in the study of prime numbers Stephen Pollard argues that mathematical practice, thinking, and experience transcend the utilitarian value of mathematics and much, much more.In addition to presenting the year’s most memorable writings on mathematics, this must-have anthology includes an introduction by editor Mircea Pitici. This book belongs on the shelf of anyone interested in where math has taken us—and where it is headed.</t>
  </si>
  <si>
    <t>[The] essays cover a broad swath of mathematics that include entertaining puzzles, complicated proofs, pedagogical philosophy, and technical discussions of mathematical problems. The pedagogical entries are both serious and light. . . . Many of the technical articles are difficult and demand a mathematical background, other entries are well suited for readers more casual readers the volume is intended to capture both audiences and does it well.For those looking to broaden their knowledge of mathematics, including recent mathematical developments, this is a good option and an enjoyable read.---Frannie Worek, Math TeacherI would characterize the articles in the book as extreme in terms of several value functions: clarity, lucidity, instructiveness, wittiness, modern day pertinency, broad accessibility. . . . On the whole, the book is informative and thoroughly entertaining.---Alexander Bogomolny, Cut the KnotAbundant diversity and some truly exceptional writing make this collection stand out.---Gretchen Kolderup, Library JournalWritten in a pleasant and alive style, with suggestive quotations and witty comments of the author (also many photos illustrating the text are made by the author), the book will be of great help for students in computer science specializing in computer vision and computer graphics. Other students who use mathematics in their disciplines (physics, chemistry, biology, economics) will find the book as a good source of rapid and reliable information.---Dana Cobza, Studia Mathematica[Pitici's] work fills a gap between expository mathematics and popular explanation. It is a welcome contribution to improving public perception of our discipline.---Phill Schultz, Australian Mathematical Society Gazette</t>
  </si>
  <si>
    <t>The Geometry and Dynamics of Magnetic Monopoles</t>
  </si>
  <si>
    <t>Hitchin, Nigel / Atiyah, Michael Francis</t>
  </si>
  <si>
    <t xml:space="preserve"> MAT007000 MATHEMATICS / Differential Equations / General; SCI040000 SCIENCE / Physics / Mathematical &amp; Computational</t>
  </si>
  <si>
    <t>Systems governed by non-linear differential equations are of fundamental importance in all branches of science, but our understanding of them is still extremely limited. In this book a particular system, describing the interaction of magnetic monopoles, is investigated in detail. The use of new geometrical methods produces a reasonably clear picture of the dynamics for slowly moving monopoles. This picture clarifies the important notion of solitons, which has attracted much attention in recent years. The soliton idea bridges the gap between the concepts of  fields  and  particles,  and is here explored in a fully three-dimensional context. While the background and motivation for the work comes from physics, the presentation is mathematical.This book is interdisciplinary and addresses concerns of theoretical physicists interested in elementary particles or general relativity and mathematicians working in analysis or geometry. The interaction between geometry and physics through non-linear partial differential equations is now at a very exciting stage, and the book is a contribution to this activity.Originally published in 1988.The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University Press since its founding in 1905.</t>
  </si>
  <si>
    <t>[This book] should be read by any mathematician who wants to see something of the exciting connections between geometry and the nonlinear systems of mathematical physics.</t>
  </si>
  <si>
    <t>Character Theory of Finite Groups</t>
  </si>
  <si>
    <t>Huppert, Bertram</t>
  </si>
  <si>
    <t xml:space="preserve"> MAT000000 MATHEMATICS / General; MAT002000 MATHEMATICS / Algebra / General</t>
  </si>
  <si>
    <t xml:space="preserve"> Like every good textbook on the subject, it contains detailed treatments of the basics and the most important standard applications. […] A distinctive feature of the book is the inclusion of many instructive examples, worked out with just the correct amount of detail. The reader encounters many groups and learns how to investigate them with the help of the theory previously developed. […] It is needless to mention that this book once more proves the unequaled care and accuracy of its author.  Mathematical Reviews   […] the reviewer found this  big blue  Huppert book a welcome enrichment of earlier books on character theory of finite groups.  Zentralblatt für Mathematik</t>
  </si>
  <si>
    <t>Continuous Geometry</t>
  </si>
  <si>
    <t>von Neumann, John</t>
  </si>
  <si>
    <t>22</t>
  </si>
  <si>
    <t>In his work on rings of operators in Hilbert space, John von Neumann discovered a new mathematical structure that resembled the lattice system Ln. In characterizing its properties, von Neumann founded the field of continuous geometry. This book, based on von Neumann's lecture notes, begins with the development of the axioms of continuous geometry, dimension theory, and--for the irreducible case--the function D(a). The properties of regular rings are then discussed, and a variety of results are presented for lattices that are continuous geometries, for which irreducibility is not assumed. For students and researchers interested in ring theory or projective geometries, this book is required reading.</t>
  </si>
  <si>
    <t>Much in this book is still of great value, partly because it cannot be found elsewhere ... partly because of the very clear and comprehensible presentation. This makes the book valuable for a first study of continuous geometry as well as for research in this field.---F. D. Veldkamp, Nieuw Archief voor WiskundeThis historic book should be in the hands of everyone interested in rings and projective geometry.---R. J. Smith, The Australian Journal of Science</t>
  </si>
  <si>
    <t>John von Neumann (1903-1957) was a Permanent Member of the Institute for Advanced Study in Princeton.</t>
  </si>
  <si>
    <t>Positive Definite Matrices</t>
  </si>
  <si>
    <t>Bhatia, Rajendra</t>
  </si>
  <si>
    <t>24</t>
  </si>
  <si>
    <t xml:space="preserve"> MAT003000 MATHEMATICS / Applied; MAT012030 MATHEMATICS / Geometry / Differential; MAT019000 MATHEMATICS / Matrices; MAT034000 MATHEMATICS / Mathematical Analysis; MAT037000 MATHEMATICS / Functional Analysis</t>
  </si>
  <si>
    <t>This book represents the first synthesis of the considerable body of new research into positive definite matrices. These matrices play the same role in noncommutative analysis as positive real numbers do in classical analysis. They have theoretical and computational uses across a broad spectrum of disciplines, including calculus, electrical engineering, statistics, physics, numerical analysis, quantum information theory, and geometry. Through detailed explanations and an authoritative and inspiring writing style, Rajendra Bhatia carefully develops general techniques that have wide applications in the study of such matrices. Bhatia introduces several key topics in functional analysis, operator theory, harmonic analysis, and differential geometry--all built around the central theme of positive definite matrices. He discusses positive and completely positive linear maps, and presents major theorems with simple and direct proofs. He examines matrix means and their applications, and shows how to use positive definite functions to derive operator inequalities that he and others proved in recent years. He guides the reader through the differential geometry of the manifold of positive definite matrices, and explains recent work on the geometric mean of several matrices. Positive Definite Matrices is an informative and useful reference book for mathematicians and other researchers and practitioners. The numerous exercises and notes at the end of each chapter also make it the ideal textbook for graduate-level courses.</t>
  </si>
  <si>
    <t>Written by an expert in the area, the book presents in an accessible manner a lot of important results from the realm of positive matrices and of their applications. . . . The book can be used for graduate courses in linear algebra, or as supplementary material for courses in operator theory, and as a reference book by engineers and researchers working in the applied field of quantum information.---S. Cobzas, Studia Universitatis Babes-Bolyai, MathematicaThis is an outstanding book. Its exposition is both concise and leisurely at the same time.---Jaspal Singh Aujla, Zentralblatt MATH I believe that every expert in matrix analysis can find something new in this book. Bhatia presents some important material in several topics related to positive definite matrices including positive linear maps, completely positive maps, matrix means, positive definite functions, and geometry of positive definite matrices. There are many beautiful results, useful techniques, and ingenious ideas here. Bhatia's writing style has always been concise, clear, and illuminating. —Xingzhi Zhan, East China Normal University This is a monograph for mathematicians interested in an important realm of matrix-analytic ideas. Like the author's distinguished book, Matrix Analysis, it will be a convenient and much-quoted reference source. There are many wonderful insights in a first-rate exposition of important ideas not easily extracted from other sources. The scholarship is impeccable. —Roger A. Horn, University of UtahThere is no obvious competitor for Bhatia's book, due in part to its focus, but also because it contains some very recent material drawn from research articles. Beautifully written and intelligently organised, Positive Definite Matrices is a welcome addition to the literature. Readers who admired his Matrix Analysis will no doubt appreciate this latest book of Rajendra Bhatia.---Douglas Farenick, Image&lt;</t>
  </si>
  <si>
    <t>Rajendra Bhatia is Professor of Mathematics at the Indian Statistical Institute in New Delhi. He is the author of five books, including Matrix Analysis.</t>
  </si>
  <si>
    <t>Riemann Surfaces</t>
  </si>
  <si>
    <t>(PMS-26)</t>
  </si>
  <si>
    <t>Sario, Leo / Ahlfors, Lars Valerian</t>
  </si>
  <si>
    <t>58</t>
  </si>
  <si>
    <t>The theory of Riemann surfaces has a geometric and an analytic part. The former deals with the axiomatic definition of a Riemann surface, methods of construction, topological equivalence, and conformal mappings of one Riemann surface on another. The analytic part is concerned with the existence and properties of functions that have a special character connected with the conformal structure, for instance: subharmonic, harmonic, and analytic functions.Originally published in 1960.The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University Press since its founding in 1905.</t>
  </si>
  <si>
    <t>The Logician and the Engineer</t>
  </si>
  <si>
    <t>How George Boole and Claude Shannon Created the Information Age</t>
  </si>
  <si>
    <t xml:space="preserve"> BIO015000 BIOGRAPHY &amp; AUTOBIOGRAPHY / Science &amp; Technology; COM014000 COMPUTERS / Computer Science; COM031000 COMPUTERS / Information Theory; COM080000 COMPUTERS / History; MAT015000 MATHEMATICS / History &amp; Philosophy; TEC007000 Technology &amp; Engineering / Electrical</t>
  </si>
  <si>
    <t>Boolean algebra, also called Boolean logic, is at the heart of the electronic circuitry in everything we use—from our computers and cars, to home appliances. How did a system of mathematics established in the Victorian era become the basis for such incredible technological achievements a century later? In The Logician and the Engineer, Paul Nahin combines engaging problems and a colorful historical narrative to tell the remarkable story of how two men in different eras—mathematician and philosopher George Boole and electrical engineer and pioneering information theorist Claude Shannon—advanced Boolean logic and became founding fathers of the electronic communications age. Nahin takes readers from fundamental concepts to a deeper and more sophisticated understanding of modern digital machines, in order to explore computing and its possible limitations in the twenty-first century and beyond.</t>
  </si>
  <si>
    <t>The exposition is clear and does not assume any prior knowledge except elementary mathematics and a few basic facts from physics. I recommend this well-written book to all readers interested in the history of computer science, as well as those who are curious about the fundamental principles of digital computing.---Antonín Slavík, Zentralblatt MATHNahin leavens the math and engineering with humor and an infectious intellectual curiosity, and the parallels between Boole and Shannon are convincingly drawn. . . . [The Logician and the Engineer] will give your brain a workout, but an enjoyable one.Although the book is technical, it is always easily understandable for anyone (for those who need it, some basic rules for electrical circuits are collected in a short appendix). It is not only understandable but also pleasantly bantering and at occasions even facetious.---A. Bultheel, European Mathematical SocietyEngaging. . . . Nahin assumes some rudimentary knowledge but expertly explains concepts such as relay circuits, Turing machines, and quantum computing. Reasoning through the problems and diagrams will give persistent readers genuine aha moments and an understanding of the two revolutionaries who helped to lay the foundation of our digital world.Paul J. Nahin really knows how to tell a good story. . . . The Logician and the Engineer is truly a gem.Meshing logic problems with the stories of two extraordinary men . . . Paul Nahin fashions a tale of innovation and discovery. Alongside a gripping account of how Shannon built on Boole's work, Nahin explores others key to the technological revolution, from Georg Cantor to Alan Turing.[T]his is a useful and often interesting introduction to the life and work of two intellectual giants who are largely unknown to the general public.---Gareth and Mary Jones, London Mathematical Society NewsletterThe reader is taken on a journey from the development of</t>
  </si>
  <si>
    <t>Paul J. Nahin is the author of many bestselling popular math books, including Mrs. Perkins's Electric Quilt, In Praise of Simple Physics, and An Imaginary Tale (all Princeton). He is professor emeritus of electrical engineering at the University of New Hampshire.</t>
  </si>
  <si>
    <t>Volume 3: The Magic of Mathematics</t>
  </si>
  <si>
    <t>Beineke, Jennifer / Rosenhouse, Jason</t>
  </si>
  <si>
    <t>The history of mathematics is replete with examples of major breakthroughs resulting from the solutions to recreational problems. The modern theory of probability arose out of problems of concern to gamblers, for example, and modern combinatorics grew out of various games and puzzles. Despite this track record and a wealth of popular-level books, research in recreational mathematics has often been neglected. The Mathematics of Various Entertaining Subjects remedies this situation and returns with an all-new third volume, presenting further research into diverse areas of recreational mathematics.This third volume focuses on four areas: puzzles and brainteasers, games, algebra and number theory, and geometry and topology. Among the many topics, readers will create Spiral Galaxies (Japanese symmetric grid puzzles consisting of squares and circles) whose solutions are letters and numbers, delve into a paradox in the game of Bingo, examine the card tricks of mathematician-philosopher Charles Sanders Peirce, and learn about the mathematics behind Legos.Elucidating the many connections between mathematics and games, The Mathematics of Various Entertaining Subjects is sure to challenge and inspire mathematicians and math enthusiasts.</t>
  </si>
  <si>
    <t xml:space="preserve"> The breadth of topics is interesting, engaging, and rigorous. This is an entertaining and fun-to-read book. —Tim Chartier, author of Math Bytes The material on puzzles was consistently excellent, in topic and exposition. I was struck by the uniformly high level of writing and puzzle fans will find lots of stimulating, even inspirational, reading. —Paul Nahin, author of How to Fall Slower Than Gravity  This book represents a rapidly expanding research area in the mathematics of games. The volume serves as a convincing indication that this research is likely to be extraordinarily fertile, and full of adaptive questions and versatile problems that can be studied from multiple perspectives. —Mircea Pitici, editor of The Best Writing on Mathematics</t>
  </si>
  <si>
    <t>Jennifer Beineke is professor of mathematics at Western New England University. Jason Rosenhouse is professor of mathematics at James Madison University. Beineke and Rosenhouse are the coeditors of The Mathematics of Various Entertaining Subjects, Volumes I and II (Princeton).</t>
  </si>
  <si>
    <t>Hidden Markov Processes</t>
  </si>
  <si>
    <t>Theory and Applications to Biology</t>
  </si>
  <si>
    <t>Vidyasagar, M.</t>
  </si>
  <si>
    <t>44</t>
  </si>
  <si>
    <t xml:space="preserve"> MAT003000 MATHEMATICS / Applied; MAT029000 MATHEMATICS / Probability &amp; Statistics / General; MAT030000 MATHEMATICS / Study &amp; Teaching; SCI008000 SCIENCE / Life Sciences / Biology</t>
  </si>
  <si>
    <t>This book explores important aspects of Markov and hidden Markov processes and the applications of these ideas to various problems in computational biology. The book starts from first principles, so that no previous knowledge of probability is necessary. However, the work is rigorous and mathematical, making it useful to engineers and mathematicians, even those not interested in biological applications. A range of exercises is provided, including drills to familiarize the reader with concepts and more advanced problems that require deep thinking about the theory. Biological applications are taken from post-genomic biology, especially genomics and proteomics.The topics examined include standard material such as the Perron-Frobenius theorem, transient and recurrent states, hitting probabilities and hitting times, maximum likelihood estimation, the Viterbi algorithm, and the Baum-Welch algorithm. The book contains discussions of extremely useful topics not usually seen at the basic level, such as ergodicity of Markov processes, Markov Chain Monte Carlo (MCMC), information theory, and large deviation theory for both i.i.d and Markov processes. The book also presents state-of-the-art realization theory for hidden Markov models. Among biological applications, it offers an in-depth look at the BLAST (Basic Local Alignment Search Technique) algorithm, including a comprehensive explanation of the underlying theory. Other applications such as profile hidden Markov models are also explored.</t>
  </si>
  <si>
    <t xml:space="preserve"> This book provides a terrific introduction to an important and widely studied field—Markov processes (including hidden Markov processes)—with a particular view toward applications to problems in biology. With a wonderful balance of rigor, intuition, and choice of topics, the book gives a unique treatment of the subject for those interested in both fundamental theory and important applications. —Sanjeev Kulkarni, Princeton University Vidyasagar uses sound scholarship to address hidden Markov processes and their application to problems in computational biology, in particular to genomics and proteomics. The well-organized book examines topics not often covered, such as realization theory and order determination for hidden Markov processes, and also looks at significant properties such as ergodicity and mixing. This work will be useful to systems researchers as well as computational biologists. —Steve Marcus, University of MarylandThis book will serve as a solid and invaluable reference.---Byung-Jun Yoon, Quarterly Review of Biology</t>
  </si>
  <si>
    <t>M. Vidyasagar is the Cecil and Ida Green Chair in Systems Biology Science at the University of Texas, Dallas. His many books include Computational Cancer Biology: An Interaction Network Approach and Control System Synthesis: A Factorization Approach.</t>
  </si>
  <si>
    <t>Convex and Set-Valued Analysis</t>
  </si>
  <si>
    <t>Selected Topics</t>
  </si>
  <si>
    <t>Arutyunov, Aram V. / Obukhovskii, Valeri</t>
  </si>
  <si>
    <t>4180</t>
  </si>
  <si>
    <t xml:space="preserve"> MAT034000 MATHEMATICS / Mathematical Analysis; MAT042000 MATHEMATICS / Optimization</t>
  </si>
  <si>
    <t>This textbook is devoted to a compressed and self-contained exposition of two important parts of contemporary mathematics: convex and set-valued analysis. In the first part, properties of convex sets, the theory of separation, convex functions, and properties of convex cones in infinite-dimensional spaces are discussed. The second part covers set-valued analysis, describes the properties of the Hausdorff metric and set-valued maps.</t>
  </si>
  <si>
    <t xml:space="preserve"> Written by two experts in these areas and based on their teaching experience, the book contains a clear and accessible introduction to convex and set-valued analysis. It can be used for courses on these topics or for self-study. Adrian Petrusel in: Stud. Univ. Babes-Bolyai Math. 62(2017), No. 1, 137-138  „Das Buch enthält eine kompakte und moderne Darstellung wichtiger Aspekte sowohl der konvexen als auch der mengen-wertigen konvexen Analysis. Es schließt sich ideal an die in Grundvorlesungen der Analysis und Funktionalanalysis behandelten Themen an, vertieft diese und ist für Seminare im Masterstudium sehr geeignet. Seniorprof. Martin Weber, TU Dresden</t>
  </si>
  <si>
    <t>Aram Arutyunov, Moscow, Russia.Valerii Obukhovskii, Voronezh, Russia.</t>
  </si>
  <si>
    <t>Multivariable and Vector Calculus</t>
  </si>
  <si>
    <t>Fehribach, Joseph D.</t>
  </si>
  <si>
    <t xml:space="preserve"> MAT000000 MATHEMATICS / General; MAT005000 MATHEMATICS / Calculus; MAT033000 MATHEMATICS / Vector Analysis</t>
  </si>
  <si>
    <t>This carefully-designed book covers multivariable and vector calculus, and is appropriate either as a text of a one-semester course, or for self-study. It includes many worked-through exercises, with answers to many of the basic computational ones and hints to many of those that are more involved, as well as lots of diagrams which illustrate the various theoretical concepts.</t>
  </si>
  <si>
    <t>Joseph D. Fehribach, Worcester Polytechnic Institute, USA.</t>
  </si>
  <si>
    <t>An Introduction to Stochastic Processes</t>
  </si>
  <si>
    <t>Schilling, René L. / Partzsch, Lothar</t>
  </si>
  <si>
    <t>570</t>
  </si>
  <si>
    <t xml:space="preserve"> EDU029010 EDUCATION / Teaching Methods &amp; Materials / Mathematics; MAT003000 MATHEMATICS / Applied; MAT029000 MATHEMATICS / Probability &amp; Statistics / General; MAT030000 MATHEMATICS / Study &amp; Teaching; SCI040000 SCIENCE / Physics / Mathematical &amp; Computational</t>
  </si>
  <si>
    <t>Stochastic processes occur in a large number of fields in sciences and engineering, so they need to be understood by applied mathematicians, engineers and scientists alike. This work is ideal for a first course introducing the reader gently to the subject matter of stochastic processes. It uses Brownian motion since this is a stochastic process which is central to many applications and which allows for a treatment without too many technicalities. All chapters are modular and are written in a style where the lecturer can  pick and mix  topics. A  dependence chart  will guide the reader when arrange her/his own digest of material.</t>
  </si>
  <si>
    <t>1 Robert Brown`s New Thing 2 Constructions of Brownian Motion3 Brownian Motion in Rd4 The Canonical Model 5 The Variation of Brownian Paths 6 Regularity of Brownian Paths7 Brownian Motion as a Martingale8 Brownian Motion as a Markov process  A Semigroups, Generators and Dirichlet formsB Brownian motion and Boundary value problems 9 Stochastic Integrals: L2-Theory 10 Stochastic Integrals: beyond L211 It&amp;#244`s formula12 Applications of It&amp;#244`s formula C Elementary Theory of Stochastic Differential equationsD Introduction to Brownian local timesE Numerical Simulation of Brownian paths and Monte-Carlo methods Appendix1 Kolmogorov`s Existence Theorem2 From Discrete to Continuous-Time Martingales3 Stopping and Sampling</t>
  </si>
  <si>
    <t>Renè L. Schilling and Lothar Partzsch, Dresden University of Technology, Germany.</t>
  </si>
  <si>
    <t>Dr. Euler's Fabulous Formula</t>
  </si>
  <si>
    <t>Cures Many Mathematical Ills</t>
  </si>
  <si>
    <t xml:space="preserve"> MAT003000 MATHEMATICS / Applied; MAT005000 MATHEMATICS / Calculus; MAT007000 MATHEMATICS / Differential Equations / General; MAT015000 MATHEMATICS / History &amp; Philosophy; MAT040000 MATHEMATICS / Complex Analysis; SCI034000 SCIENCE / History</t>
  </si>
  <si>
    <t>In the mid-eighteenth century, Swiss-born mathematician Leonhard Euler developed a formula so innovative and complex that it continues to inspire research, discussion, and even the occasional limerick. Dr. Euler's Fabulous Formula shares the fascinating story of this groundbreaking formula—long regarded as the gold standard for mathematical beauty—and shows why it still lies at the heart of complex number theory. In some ways a sequel to Nahin's An Imaginary Tale, this book examines the many applications of complex numbers alongside intriguing stories from the history of mathematics. Dr. Euler's Fabulous Formula is accessible to any reader familiar with calculus and differential equations, and promises to inspire mathematicians for years to come.</t>
  </si>
  <si>
    <t>What a treasure of a book this is! This is the fourth enthusiastic, informative, and delightful book Paul Nahin has written about the beauties of various areas of mathematics. . . . This book is a marvelous tribute to Euler's genius and those who built upon it and would make a great present for students of mathematics, physics, and engineering and their professors.---Henry Ricardo, , MAA ReviewsIt is very difficult to sum up the greatness of Euler. . . . This excellent book goes a long way to explaining the kind of mathematician he really was.---Steve Humble, Mathematics Today The range and variety of topics covered here is impressive. I found many little gems that I have never seen before in books of this type. Moreover, the writing is lively and enthusiastic and the book is highly readable. —Des Higham, University of Strathclyde, GlasgowThe heart and soul of the book are the final three chapters on Fourier series, Fourier integrals, and related engineering. One can recommend them to all applied math students for their historical development and sensible content.---Robert E. O'Malley, Jr., SIAM Review If you ever wondered about the beauties and powers of mathematics, this book is a treasure trove. Paul Nahin uses Euler's formula as the magic key to unlock a wealth of surprising consequences, ranging from number theory to electronics, presented clearly, carefully, and with verve. —Peter Pesic, St. John's CollegeProfessional, Scholarly Cover/Jacket Award, New York Book ShowNahin's tale of the formula e[pi] i+1=0, which links five of the most important numbers in mathematics, is remarkable. With a plethora of historical and anecdotal material and a knack for linking events and facts, he gives the reader a strong sense of what drove mathematicians like Euler.---Matthew Killeya, , New ScientistNahin includes gems from all over mathematics, ranging from engineering applicati</t>
  </si>
  <si>
    <t>Paul J. Nahin is the author of many bestselling popular math books, including Mrs. Perkins's Electric Quilt, In Praise of Simple Physics, and An Imaginary Tale (all Princeton). He is professor emeritus of electrical engineering at the University of New Hampshire.</t>
  </si>
  <si>
    <t>Mathematics in India</t>
  </si>
  <si>
    <t>Plofker, Kim</t>
  </si>
  <si>
    <t xml:space="preserve"> HIS017000 HISTORY / Asia / India &amp; South Asia; MAT015000 MATHEMATICS / History &amp; Philosophy</t>
  </si>
  <si>
    <t>Based on extensive research in Sanskrit sources, Mathematics in India chronicles the development of mathematical techniques and texts in South Asia from antiquity to the early modern period. Kim Plofker reexamines the few facts about Indian mathematics that have become common knowledge--such as the Indian origin of Arabic numerals--and she sets them in a larger textual and cultural framework. The book details aspects of the subject that have been largely passed over in the past, including the relationships between Indian mathematics and astronomy, and their cross-fertilizations with Islamic scientific traditions. Plofker shows that Indian mathematics appears not as a disconnected set of discoveries, but as a lively, diverse, yet strongly unified discipline, intimately linked to other Indian forms of learning.  Far more than in other areas of the history of mathematics, the literature on Indian mathematics reveals huge discrepancies between what researchers generally agree on and what general readers pick up from popular ideas. This book explains with candor the chief controversies causing these discrepancies--both the flaws in many popular claims, and the uncertainties underlying many scholarly conclusions. Supplementing the main narrative are biographical resources for dozens of Indian mathematicians a guide to key features of Sanskrit for the non-Indologist and illustrations of manuscripts, inscriptions, and artifacts. Mathematics in India provides a rich and complex understanding of the Indian mathematical tradition. **Author's note: The concept of  computational positivism  in Indian mathematical science, mentioned on p. 120, is due to Prof. Roddam Narasimha and is explored in more detail in some of his works, including  The Indian half of Needham's question: some thoughts on axioms, models, algorithms, and computational positivism  (Interdisciplinary Science Reviews 28, 2003, 1-13).</t>
  </si>
  <si>
    <t xml:space="preserve"> Mathematics in India presents an accessible, readable, and well-informed treatment of the history of India's mathematical traditions. It includes topics discussed little to date: the social setting of the mathematicians, the textual practices learned in Sanskrit, and the realm of observational and timekeeping practices. The survey of the Kerala school and the later life of Indian mathematics are detailed, unique, and valuable. —Christopher Minkowski, University of Oxford[T]he author does a remarkable job presenting the mathematics of India. Anyone delving into this book, general reader or historian, will find straightforward explanations of the mathematics involved, learn of the culture that surrounded the subject, and come away with a clearer understanding of the Indian civilization and its mathematics.---Jim Tattersall, MAA ReviewsThis carefully researched chronicle of the principal contributions made by a great civilization covers the earliest days of Indian history through to the beginning of the modern period. . . . Kim Plofker's book fulfils an important need in a world where mathematical historiography has been shaped by the dominance of the Greco-Christian view and the Enlightenment period.---Pervez Hoodbhoy, Nature No reliable book of this kind has been available, and Plofker's work makes an underdeveloped area accessible to all who are interested. —Johannes Bronkhorst, University of Lausanne, SwitzerlandThe book is well written and easy to read. There is a good balance of commentary and technical detail. . . . Plofker's book finally offers us, at least in outline, an up-to-date and coherent narrative for the history of mathematics in India.---John Hannah, Aestimatio[M]eticulously researched and engagingly written. . . . Plofker's attempt to situate Indian mathematics in the proper context [leads] to a very detailed treatment of mathematical astronomy (at times far more detailed</t>
  </si>
  <si>
    <t>Kim Plofker is visiting assistant professor of mathematics at Union College.</t>
  </si>
  <si>
    <t>Unsolved Problems in Mathematical Systems and Control Theory</t>
  </si>
  <si>
    <t>Megretski, Alexandre / Blondel, Vincent D.</t>
  </si>
  <si>
    <t xml:space="preserve"> MAT002000 MATHEMATICS / Algebra / General; MAT003000 MATHEMATICS / Applied</t>
  </si>
  <si>
    <t>This book provides clear presentations of more than sixty important unsolved problems in mathematical systems and control theory. Each of the problems included here is proposed by a leading expert and set forth in an accessible manner. Covering a wide range of areas, the book will be an ideal reference for anyone interested in the latest developments in the field, including specialists in applied mathematics, engineering, and computer science.  The book consists of ten parts representing various problem areas, and each chapter sets forth a different problem presented by a researcher in the particular area and in the same way: description of the problem, motivation and history, available results, and bibliography. It aims not only to encourage work on the included problems but also to suggest new ones and generate fresh research. The reader will be able to submit solutions for possible inclusion on an online version of the book to be updated quarterly on the Princeton University Press website, and thus also be able to access solutions, updated information, and partial solutions as they are developed.</t>
  </si>
  <si>
    <t xml:space="preserve"> This book covers a wide range of systems from linear to nonlinear, deterministic to stochastic, finite dimensional to infinite dimensional, and so on. It includes at least some set of problems that will interest any researcher in the field. —Kemin Zhou, Louisiana State University This is an extremely important book that presents, in a clear way, many important and stimulating mathematical problems in systems and control. It will be an important reference for both researchers and people outside the field. —William W. Hager, University of Florida</t>
  </si>
  <si>
    <t>Vincent D. Blondel is Professor of Applied Mathematics and Head of the Department of Mathematical Engineering at the University of Louvain, Louvain-la-Neuve, Belgium. Alexandre Megretski is Associate Professor of Electrical Engineering at Massachusetts Institute of Technology.</t>
  </si>
  <si>
    <t>Elements of Mathematics</t>
  </si>
  <si>
    <t>From Euclid to Gödel</t>
  </si>
  <si>
    <t>Elements of Mathematics takes readers on a fascinating tour that begins in elementary mathematics—but, as John Stillwell shows, this subject is not as elementary or straightforward as one might think. Not all topics that are part of today's elementary mathematics were always considered as such, and great mathematical advances and discoveries had to occur in order for certain subjects to become  elementary.  Stillwell examines elementary mathematics from a distinctive twenty-first-century viewpoint and describes not only the beauty and scope of the discipline, but also its limits.From Gaussian integers to propositional logic, Stillwell delves into arithmetic, computation, algebra, geometry, calculus, combinatorics, probability, and logic. He discusses how each area ties into more advanced topics to build mathematics as a whole. Through a rich collection of basic principles, vivid examples, and interesting problems, Stillwell demonstrates that elementary mathematics becomes advanced with the intervention of infinity. Infinity has been observed throughout mathematical history, but the recent development of  reverse mathematics  confirms that infinity is essential for proving well-known theorems, and helps to determine the nature, contours, and borders of elementary mathematics.Elements of Mathematics gives readers, from high school students to professional mathematicians, the highlights of elementary mathematics and glimpses of the parts of math beyond its boundaries.</t>
  </si>
  <si>
    <t xml:space="preserve"> The coherence of mathematics is on display in this masterful, beautifully written synthesis. With probing questions, lucid explanations, and fascinating examples and stories, John Stillwell reveals where the seemingly separate branches of math came from, how they intertwine, and why the hidden unifier is the deepest idea of all: infinity. —Steven Strogatz, Cornell University and author of The Joy of x[Elements of Mathematics] is a book that everybody should read. You will be the better for it.---Reuben Hersh, American Mathematical MonthlyA great exploration of elementary mathematics, its limitations, how infinity complicates things, and how various branches of mathematics fit together.---Antonio Cangiano, Math-BlogThis excellent book is definitely for mathematicians and fellow travelers. It filled several gaps in areas of my own purported expertise, and opened vistas in others.---George Hacken, Computing ReviewsStillwell uses his broad and impressive command of mathematics to transport a reader through each topic and to a higher level of understanding and questioning.[Elements of Mathematics] is quite a tour de force, organized by areas of mathematics--arithmetic, computation, algebra, geometry, calculus, and so on--and in each area Stillwell manages to distill down the big ideas and the connections with other areas. He is a master expositor, and the text manages to be engaging and accessible without watering down the mathematics. I definitely learned new things from the book!---Brent Yorgey, Math Less TraveledElements of Mathematicsis a fine . . . overview of the field of mathematics. . . . The writing is clear, succinct, organized, and the diagrams [and] illustrations excellent. . . . While some of the discussion is introductory or elementary, it always leads to deeper, more challenging ideas. . . . [T]his will make a fine basic addition to most mathematic</t>
  </si>
  <si>
    <t>John Stillwell is professor of mathematics at the University of San Francisco. He is the author of Reverse Mathematics: Proofs from the Inside Out (Princeton).</t>
  </si>
  <si>
    <t>Matrices, Moments and Quadrature with Applications</t>
  </si>
  <si>
    <t>Meurant, Gérard / Golub, Gene H.</t>
  </si>
  <si>
    <t>30</t>
  </si>
  <si>
    <t xml:space="preserve"> COM014000 COMPUTERS / Computer Science; MAT002050 MATHEMATICS / Algebra / Linear; MAT003000 MATHEMATICS / Applied; MAT019000 MATHEMATICS / Matrices</t>
  </si>
  <si>
    <t>This computationally oriented book describes and explains the mathematical relationships among matrices, moments, orthogonal polynomials, quadrature rules, and the Lanczos and conjugate gradient algorithms. The book bridges different mathematical areas to obtain algorithms to estimate bilinear forms involving two vectors and a function of the matrix. The first part of the book provides the necessary mathematical background and explains the theory. The second part describes the applications and gives numerical examples of the algorithms and techniques developed in the first part. Applications addressed in the book include computing elements of functions of matrices obtaining estimates of the error norm in iterative methods for solving linear systems and computing parameters in least squares and total least squares and solving ill-posed problems using Tikhonov regularization. This book will interest researchers in numerical linear algebra and matrix computations, as well as scientists and engineers working on problems involving computation of bilinear forms.</t>
  </si>
  <si>
    <t>Gene H. Golub (1932-2007) was the Fletcher Jones Professor of Computer Science at Stanford University and the coauthor of Matrix Computations. Gérard Meurant, the author of three books on numerical linear algebra, has worked in scientific computing for almost four decades. He is retired from France's Commissariat à l'Énergie Atomique.</t>
  </si>
  <si>
    <t>Hybrid Feedback Control</t>
  </si>
  <si>
    <t>Sanfelice, Ricardo G.</t>
  </si>
  <si>
    <t>73</t>
  </si>
  <si>
    <t xml:space="preserve"> MAT003000 MATHEMATICS / Applied; TEC000000 Technology &amp; Engineering / General</t>
  </si>
  <si>
    <t>A comprehensive introduction to hybrid control systems and designHybrid control systems exhibit both discrete changes, or jumps, and continuous changes, or flow. An example of a hybrid control system is the automatic control of the temperature in a room: the temperature changes continuously, but the control algorithm toggles the heater on or off intermittently, triggering a discrete jump within the algorithm. Hybrid control systems feature widely across disciplines, including biology, computer science, and engineering, and examples range from the control of cellular responses to self-driving cars. Although classical control theory provides powerful tools for analyzing systems that exhibit either flow or jumps, it is ill-equipped to handle hybrid control systems.In Hybrid Feedback Control, Ricardo Sanfelice presents a self-contained introduction to hybrid control systems and develops new tools for their analysis and design. Hybrid behavior can occur in one or more subsystems of a feedback system, and Sanfelice offers a unified control theory framework, filling an important gap in the control theory literature. In addition to the theoretical framework, he includes a plethora of examples and exercises, a Matlab toolbox (as well as two open-source versions), and an insightful overview at the beginning of each chapter.Relevant to dynamical systems theory, applied mathematics, and computer science, Hybrid Feedback Control will be useful to students and researchers working on hybrid systems, cyber-physical systems, control, and automation.</t>
  </si>
  <si>
    <t xml:space="preserve"> Hybrid Feedback Control delves into the design of hybrid controllers and how they can solve a wide variety of control problems. This book helpfully features a large number of detailed examples that look at real physical systems, and a useful Matlab toolbox. —Daniel Liberzon, University of Illinois at Urbana-Champaign The subject of this book, the theory of hybrid systems and control, is timely, relevant, and important. I am not aware of any competing books that address this topic with the same level of detail. —Alessandro Astolfi, Imperial College London Hybrid systems and control design have many applications in fields ranging from mechanical engineering and computer science to biology. This well-organized book provides convincing examples of hybrid controllers that offer desired closed-loop system responses where traditional control techniques do not work. —Sergey Nersesov, Villanova University</t>
  </si>
  <si>
    <t>Ricardo G. Sanfelice is professor of electrical and computer engineering at the University of California, Santa Cruz. He is the coauthor of Hybrid Dynamical Systems (Princeton).</t>
  </si>
  <si>
    <t>Nonlinear Programming</t>
  </si>
  <si>
    <t>Zörnig, Peter</t>
  </si>
  <si>
    <t>940</t>
  </si>
  <si>
    <t xml:space="preserve"> MAT000000 MATHEMATICS / General; MAT041000 MATHEMATICS / Numerical Analysis</t>
  </si>
  <si>
    <t>This book is an introduction to nonlinear programming. It deals with the theoretical foundations and solution methods, beginning with the classical procedures and reaching up to  modern  methods like trust region methods or procedures for nonlinear and global optimization. A comprehensive bibliography including diverse web sites with information about nonlinear programming, in particular software, is presented. Without sacrificing the necessary mathematical rigor, excessive formalisms are avoided. Several examples, exercises with detailed solutions, and applications are provided, making the text adequate for individual studies. The book is written for students from the fields of applied mathematics, engineering, economy, and computation.</t>
  </si>
  <si>
    <t>„Es ist als Einstieg in das Thema auch für Studenten sehr gut geeignet, ebenso als Begleitmaterial zu einer eventuell auch mehrsemestrigen Vorlesung. Prof. Dr. Matthias Grajewski, FH Aachen</t>
  </si>
  <si>
    <t>Peter Zörnig, University of Brasília, Brazil.</t>
  </si>
  <si>
    <t>The Seiberg-Witten Equations and Applications to the Topology of Smooth Four-Manifolds. (MN-44), Volume 44</t>
  </si>
  <si>
    <t>Morgan, John W.</t>
  </si>
  <si>
    <t>The recent introduction of the Seiberg-Witten invariants of smooth four-manifolds has revolutionized the study of those manifolds. The invariants are gauge-theoretic in nature and are close cousins of the much-studied SU(2)-invariants defined over fifteen years ago by Donaldson. On a practical level, the new invariants have proved to be more powerful and have led to a vast generalization of earlier results. This book is an introduction to the Seiberg-Witten invariants. The work begins with a review of the classical material on Spin c structures and their associated Dirac operators. Next comes a discussion of the Seiberg-Witten equations, which is set in the context of nonlinear elliptic operators on an appropriate infinite dimensional space of configurations. It is demonstrated that the space of solutions to these equations, called the Seiberg-Witten moduli space, is finite dimensional, and its dimension is then computed. In contrast to the SU(2)-case, the Seiberg-Witten moduli spaces are shown to be compact. The Seiberg-Witten invariant is then essentially the homology class in the space of configurations represented by the Seiberg-Witten moduli space. The last chapter gives a flavor for the applications of these new invariants by computing the invariants for most Kahler surfaces and then deriving some basic toological consequences for these surfaces.</t>
  </si>
  <si>
    <t>This book provides an excellent introduction to the recently discovered Seilberg-Witten invariants for smooth closed oriented 4-mainifolds.</t>
  </si>
  <si>
    <t>John W. Morgan is Professor of Mathematics at Columbia University.</t>
  </si>
  <si>
    <t>The Mathematician's Brain</t>
  </si>
  <si>
    <t>A Personal Tour Through the Essentials of Mathematics and Some of the Great Minds Behind Them</t>
  </si>
  <si>
    <t>The Mathematician's Brain poses a provocative question about the world's most brilliant yet eccentric mathematical minds: were they brilliant because of their eccentricities or in spite of them? In this thought-provoking and entertaining book, David Ruelle, the well-known mathematical physicist who helped create chaos theory, gives us a rare insider's account of the celebrated mathematicians he has known-their quirks, oddities, personal tragedies, bad behavior, descents into madness, tragic ends, and the sublime, inexpressible beauty of their most breathtaking mathematical discoveries.  Consider the case of British mathematician Alan Turing. Credited with cracking the German Enigma code during World War II and conceiving of the modern computer, he was convicted of  gross indecency  for a homosexual affair and died in 1954 after eating a cyanide-laced apple--his death was ruled a suicide, though rumors of assassination still linger. Ruelle holds nothing back in his revealing and deeply personal reflections on Turing and other fellow mathematicians, including Alexander Grothendieck, René Thom, Bernhard Riemann, and Felix Klein. But this book is more than a mathematical tell-all. Each chapter examines an important mathematical idea and the visionary minds behind it. Ruelle meaningfully explores the philosophical issues raised by each, offering insights into the truly unique and creative ways mathematicians think and showing how the mathematical setting is most favorable for asking philosophical questions about meaning, beauty, and the nature of reality. The Mathematician's Brain takes you inside the world--and heads--of mathematicians. It's a journey you won't soon forget.</t>
  </si>
  <si>
    <t>The Mathematician's Brain is a very readable tour through the landscape of contemporary mathematics. David Ruelle locates mathematics as a human practice, subject to social and political pressures as well as the limitations of human brains, without losing site of its status as an objective, rule-governed discipline. The book is packed with personal anecdotes and speculative comments on the nature of mathematics which display the author's clear enthusiasm for his subject. . . . As an accessible run-through of one mathematician's love-affair with his subject, The Mathematician's Brain is an inviting presentation which introduces readers to the fascinating realm of mathematics and its philosophy.---Mary C. Leng, Mathematical ReviewsFor any reader interested as much in what being a mathematician is like as in what mathematics is, this book offers the inside scoop. . . . It is only a very good book that stimulates discussion of foundational issues at all, and The Mathematician's Brain does that and much else beside. One finds a rich, multi-textured, human account of mathematics and mathematical life here, an account that makes one wish to spend an afternoon with the author, in pleasant conversation about whatever captures one's fancy at the moment.---Tim Maudlin, Journal of Statistical PhysicsThe mathematician David Ruelle is well known for his work on nonlinear dynamics and turbulence, and his new book, The Mathematician's Brain, is a book about mathematics and what it all means.... The book's value lies in Mr. Ruelle's description of the curious inner life of mathematicians.---David Berlinski, New York SunIt has an intimate, personal definitions flavor, inviting the reader to get to know Ruelle himself, not only the mathematics he cares to expound. He turns out do be no dry, scholar, but a humane, opinionated, deeply thoughtful fellow human. The mathematics he chooses to present is and well</t>
  </si>
  <si>
    <t>David Ruelle is professor emeritus of mathematical physics at the Institut des Hautes Etudes Scientifiques in France and distinguished visiting professor of mathematics at Rutgers University. His books include Chance and Chaos (Princeton).</t>
  </si>
  <si>
    <t>The Admissible Dual of GL(N) via Compact Open Subgroups. (AM-129), Volume 129</t>
  </si>
  <si>
    <t>Kutzko, P. C. / Bushnell, Colin J.</t>
  </si>
  <si>
    <t>129</t>
  </si>
  <si>
    <t>This work gives a full description of a method for analyzing the admissible complex representations of the general linear group G = Gl(N,F) of a non-Archimedean local field F in terms of the structure of these representations when they are restricted to certain compact open subgroups of G. The authors define a family of representations of these compact open subgroups, which they call simple types. The first example of a simple type, the  trivial type,  is the trivial character of an Iwahori subgroup of G. The irreducible representations of G containing the trivial simple type are classified by the simple modules over a classical affine Hecke algebra. Via an isomorphism of Hecke algebras, this classification is transferred to the irreducible representations of G containing a given simple type. This leads to a complete classification of the irreduc-ible smooth representations of G, including an explicit description of the supercuspidal representations as induced representations. A special feature of this work is its virtually complete reliance on algebraic methods of a ring-theoretic kind. A full and accessible account of these methods is given here.</t>
  </si>
  <si>
    <t>Colin J. Bushnell is Professor of Mathematics at King's College, London. Philip C. Kutzko is Professor of Mathematics at the University of Iowa.</t>
  </si>
  <si>
    <t>Henri Poincaré</t>
  </si>
  <si>
    <t>A Scientific Biography</t>
  </si>
  <si>
    <t>Gray, Jeremy</t>
  </si>
  <si>
    <t xml:space="preserve"> BIO015000 BIOGRAPHY &amp; AUTOBIOGRAPHY / Science &amp; Technology; MAT000000 MATHEMATICS / General; MAT015000 MATHEMATICS / History &amp; Philosophy; SCI055000 SCIENCE / Physics / General; TEC009000 Technology &amp; Engineering / Engineering (General)</t>
  </si>
  <si>
    <t>Henri Poincaré (1854-1912) was not just one of the most inventive, versatile, and productive mathematicians of all time--he was also a leading physicist who almost won a Nobel Prize for physics and a prominent philosopher of science whose fresh and surprising essays are still in print a century later. The first in-depth and comprehensive look at his many accomplishments, Henri Poincaré explores all the fields that Poincaré touched, the debates sparked by his original investigations, and how his discoveries still contribute to society today. Math historian Jeremy Gray shows that Poincaré's influence was wide-ranging and permanent. His novel interpretation of non-Euclidean geometry challenged contemporary ideas about space, stirred heated discussion, and led to flourishing research. His work in topology began the modern study of the subject, recently highlighted by the successful resolution of the famous Poincaré conjecture. And Poincaré's reformulation of celestial mechanics and discovery of chaotic motion started the modern theory of dynamical systems. In physics, his insights on the Lorentz group preceded Einstein's, and he was the first to indicate that space and time might be fundamentally atomic. Poincaré the public intellectual did not shy away from scientific controversy, and he defended mathematics against the attacks of logicians such as Bertrand Russell, opposed the views of Catholic apologists, and served as an expert witness in probability for the notorious Dreyfus case that polarized France. Richly informed by letters and documents, Henri Poincaré demonstrates how one man's work revolutionized math, science, and the greater world.</t>
  </si>
  <si>
    <t>[A] comprehensive but uncluttered guide to Poincaré's extensive oeuvres.---Madeline Muntersbjorn, Times Higher EducationA good intellectual biography of an artist should help the reader see how a particular worldview shapes the pursuit of art. Gray's book does that most admirably.---Daniel S. Alexander, H-France ReviewGray's book is a comprehensive scientific biography of Poincare. It embraces the broad scope of Poincare's work, from his philosophical speculations to his popular writing, and gives a thorough overview of his extensive mathematical researches.---Peter Lynch, Irish Mathematical Society Bulletin[A] comprehensive assessment of Poincare's work and its importance, essential for anyone interested in Poincare's scholarship or the history of mathematics.---Laura Tarwater Scharp, Sacramento Book ReviewPoincare's work is fully alive in science today. This biography is one of the first thorough introductions to his work, it should get the attention of mathematicians, natural scientists and philosophers.---Ferdinand Verhulst, European Legacy[M]asterly . . . Gray encapsulates Poincaré's multiple dimensions his intellectual biography is both a tour de force and a triumph of readability.---George Szpiro, NatureOne of Choice&amp;#39s Outstanding Academic Titles for 2013Jeremy Gray has done a marvelous job of exposition and of binding together the many different cognitive, social and biographical strands into the coherent whole of a challenging, but highly rewarding, 'scientific biography'.---Klaus Hentschel, British Journal for the History of ScienceGray shows us the full dazzling sweep of what Poincaré accomplished, including the work on dynamical systems and chaos that only came into its own in recent years. A tour de force, Gray's masterful treatment will long remain an invaluable resource for all who want to understand Poincaré, so embedd</t>
  </si>
  <si>
    <t>Jeremy Gray is professor of the history of mathematics at the Open University, and an honorary professor at the University of Warwick. His most recent book is Plato's Ghost: The Modernist Transformation of Mathematics (Princeton).</t>
  </si>
  <si>
    <t xml:space="preserve">Measure and Integration Theory </t>
  </si>
  <si>
    <t>26</t>
  </si>
  <si>
    <t>This book gives a straightforward introduction to the field as it is nowadays required in many branches of analysis and especially in probability theory. The first three chapters (Measure Theory, Integration Theory, Product Measures) basically follow the clear and approved exposition given in the author's earlier book on  Probability Theory and Measure Theory . Special emphasis is laid on a complete discussion of the transformation of measures and integration with respect to the product measure, convergence theorems, parameter depending integrals, as well as the Radon-Nikodym theorem. The final chapter, essentially new and written in a clear and concise style, deals with the theory of Radon measures on Polish or locally compact spaces. With the main results being Luzin's theorem, the Riesz representation theorem, the Portmanteau theorem, and a characterization of locally compact spaces which are Polish, this chapter is a true invitation to study topological measure theory. The text addresses graduate students, who wish to learn the fundamentals in measure and integration theory as needed in modern analysis and probability theory. It will also be an important source for anyone teaching such a course.</t>
  </si>
  <si>
    <t>Measure Theory &amp;#65399 Integration Theory &amp;#65399 Product Measures &amp;#65399 Measures on Topological Spaces &amp;#65399 Bibliography &amp;#65399 Index</t>
  </si>
  <si>
    <t xml:space="preserve"> It is a pleasure to see Heinz Bauer's famous monograph Maß- und Intergrationstheorie [...] published in English. [...] The translation by Robert B. Burckel is careful and close to the German original. He has replaced references to German textbooks by references to English textbooks, and he has also added several interesting exercises, comments, and references. the typographical appearance of the book is excellent.  Zentralblatt für Mathematik   Like the German original, the present textbook is a very readable and concise introduction to measure theory and integration.[...] In any case, it definitely is a valuable resource for both students and teachers.  Internationale Mathematische Nachrichten   I am certain that this very attractive treatment of the theory of measure and integration will receive the same enthusiastic reception as the original German edition.  Mathematical Reviews</t>
  </si>
  <si>
    <t>Professor Heinz Bauer (1928--2002) was Professor at the Mathematical Institute of the Friedrich-Alexander-University Erlangen-Nürnberg, Erlangen, Germany.</t>
  </si>
  <si>
    <t>A Course in Mathematical Cryptography</t>
  </si>
  <si>
    <t>Baumslag, Gilbert / Fine, Benjamin / Kreuzer, Martin / Rosenberger, Gerhard</t>
  </si>
  <si>
    <t>3150</t>
  </si>
  <si>
    <t xml:space="preserve"> COM014000 COMPUTERS / Computer Science; COM053000 COMPUTERS / Security / General; MAT002000 MATHEMATICS / Algebra / General; MAT003000 MATHEMATICS / Applied; MAT008000 MATHEMATICS / Discrete Mathematics; MAT036000 MATHEMATICS / Combinatorics</t>
  </si>
  <si>
    <t>The subject of this book is mathematical cryptography. By this we mean the mathematics involved in cryptographic protocols. As the field has expanded, using both commutative and noncommutative algebraic objects as cryptographic platforms, a book describing and explaining all these mathematical methods is of immeasurable value.</t>
  </si>
  <si>
    <t xml:space="preserve"> The book under review concerns mathematical cryptography: it presents old and new concepts and methods, which clearly show how mathematics is crucial for modern purposes. [...] Surely this book will provide an important service for the community: it will be useful for graduate students who want to be introduced to the subject, for postgraduate students who want to be acquainted with the different aspects of cryptography, and for researchers who want to know recent results in the area. Patrizia Longobardi in: Mathematical Reviews Clippings MR3558843 94A60 October 2017  „Es werden alle relevanten Themen für eine Lehrveranstaltung besprochen. Prof. Dr. Jörg Hettel, Markus Höfler, Hochschule Kaiserslautern</t>
  </si>
  <si>
    <t>Gilbert Baumslag † Benjamin Fine, Fairfield U., USA Martin Kreuzer, U. Passau, Germany Gerhard Rosenberger, U. Hamburg, Germany.</t>
  </si>
  <si>
    <t>Fearless Symmetry</t>
  </si>
  <si>
    <t>Exposing the Hidden Patterns of Numbers - New Edition</t>
  </si>
  <si>
    <t>Gross, Robert / Ash, Avner</t>
  </si>
  <si>
    <t>Mathematicians solve equations, or try to. But sometimes the solutions are not as interesting as the beautiful symmetric patterns that lead to them. Written in a friendly style for a general audience, Fearless Symmetry is the first popular math book to discuss these elegant and mysterious patterns and the ingenious techniques mathematicians use to uncover them.  Hidden symmetries were first discovered nearly two hundred years ago by French mathematician évariste Galois. They have been used extensively in the oldest and largest branch of mathematics--number theory--for such diverse applications as acoustics, radar, and codes and ciphers. They have also been employed in the study of Fibonacci numbers and to attack well-known problems such as Fermat's Last Theorem, Pythagorean Triples, and the ever-elusive Riemann Hypothesis. Mathematicians are still devising techniques for teasing out these mysterious patterns, and their uses are limited only by the imagination.  The first popular book to address representation theory and reciprocity laws, Fearless Symmetry focuses on how mathematicians solve equations and prove theorems. It discusses rules of math and why they are just as important as those in any games one might play. The book starts with basic properties of integers and permutations and reaches current research in number theory. Along the way, it takes delightful historical and philosophical digressions. Required reading for all math buffs, the book will appeal to anyone curious about popular mathematics and its myriad contributions to everyday life.</t>
  </si>
  <si>
    <t>The book . . . does a remarkable job in making the work it describes accessible to an audience without technical training in mathematics, while at the same time remaining faithful to the richness and power of this work. I recommend it to mathematicians and nonmathematicians alike with any interest in this subject.---William M. McGovern, SIAM ReviewThe authors are to be admired for taking a very difficult topic and making it . . . more accessible than it was before.---Timothy Gowers, NatureThe authors . . . outline current research in mathematics and tell why it should hold interest even for people outside scientific and technological fields. All too often, abstract mathematics, one of the most beautiful of human intellectual creations, is ground into the dry dust of drills and proofs. Useful, yes exciting, no. Avner Ash and Robert Gross have done something different—by focusing on the ideas that modern mathematicians actually care about. Fearless Symmetry is a book about detecting hidden patterns, about finding definitions that clarify, about the study of numbers that has entranced some of our great thinkers for thousands of years. It is a book that takes on number theory in a way that a nonmathematician can follow-systematically but without a barrage of technicalities. Ash and Gross are two terrific guides who take the reader, scientist or layman, on a wonderful hike through concepts that matter, culminating in the extraordinary peaks that surround the irresistible, beckoning claim of Fermat's Last Theorem. —Peter Galison, Harvard UniversityTo borrow one of the authors' favorite words, this book is an amazing attempt to provide to a mathematically unsophisticated reader a realistic impression of the immense vitality of this area of mathematics. But I think the book has another useful role. With a very broad brush, it paints a beautiful picture of one of the main themes of the Langlands program.---Lindsay N.</t>
  </si>
  <si>
    <t>Avner Ash is professor of mathematics at Boston College and the coauthor of Smooth Compactification of Locally Symmetric Varieties. Robert Gross is associate professor of mathematics at Boston College.</t>
  </si>
  <si>
    <t>Infinite Loop Spaces (AM-90), Volume 90</t>
  </si>
  <si>
    <t>Hermann Weyl Lectures, The Institute for Advanced Study. (AM-90)</t>
  </si>
  <si>
    <t>Adams, John Frank</t>
  </si>
  <si>
    <t>The theory of infinite loop spaces has been the center of much recent activity in algebraic topology. Frank Adams surveys this extensive work for researchers and students. Among the major topics covered are generalized cohomology theories and spectra infinite-loop space machines in the sense of Boadman-Vogt, May, and Segal localization and group completion the transfer the Adams conjecture and several proofs of it and the recent theories of Adams and Priddy and of Madsen, Snaith, and Tornehave.</t>
  </si>
  <si>
    <t>Markov Processes from K. Itô's Perspective (AM-155)</t>
  </si>
  <si>
    <t>Stroock, Daniel W.</t>
  </si>
  <si>
    <t>155</t>
  </si>
  <si>
    <t xml:space="preserve"> MAT029040 MATHEMATICS / Probability &amp; Statistics / Stochastic Processes</t>
  </si>
  <si>
    <t>Kiyosi Itô's greatest contribution to probability theory may be his introduction of stochastic differential equations to explain the Kolmogorov-Feller theory of Markov processes. Starting with the geometric ideas that guided him, this book gives an account of Itô's program. The modern theory of Markov processes was initiated by A. N. Kolmogorov. However, Kolmogorov's approach was too analytic to reveal the probabilistic foundations on which it rests. In particular, it hides the central role played by the simplest Markov processes: those with independent, identically distributed increments. To remedy this defect, Itô interpreted Kolmogorov's famous forward equation as an equation that describes the integral curve of a vector field on the space of probability measures. Thus, in order to show how Itô's thinking leads to his theory of stochastic integral equations, Stroock begins with an account of integral curves on the space of probability measures and then arrives at stochastic integral equations when he moves to a pathspace setting. In the first half of the book, everything is done in the context of general independent increment processes and without explicit use of Itô's stochastic integral calculus. In the second half, the author provides a systematic development of Itô's theory of stochastic integration: first for Brownian motion and then for continuous martingales. The final chapter presents Stratonovich's variation on Itô's theme and ends with an application to the characterization of the paths on which a diffusion is supported. The book should be accessible to readers who have mastered the essentials of modern probability theory and should provide such readers with a reasonably thorough introduction to continuous-time, stochastic processes.</t>
  </si>
  <si>
    <t>Daniel W. Stroock is a  Simons Professor of Mathematics at  the Massachusetts Institute of Technology and the author of several books, including A Concise Introduction to the Theory of Integration and Probability Theory, an Analytic View.</t>
  </si>
  <si>
    <t>General Topology</t>
  </si>
  <si>
    <t>Richmond, Tom</t>
  </si>
  <si>
    <t xml:space="preserve"> COM031000 COMPUTERS / Information Theory; MAT008000 MATHEMATICS / Discrete Mathematics; MAT012000 MATHEMATICS / Geometry / General; MAT041000 MATHEMATICS / Numerical Analysis</t>
  </si>
  <si>
    <t>The first half of the book provides an introduction to general topology, with ample space given to exercises and carefully selected applications. The second half of the text includes topics in asymmetric topology, a field motivated by applications in computer science. Recurring themes include the interactions of topology with order theory and mathematics designed to model loss-of-resolution situations.</t>
  </si>
  <si>
    <t>Tom Richmond, Western Kentucky University, USA.</t>
  </si>
  <si>
    <t>The Best Writing on Mathematics 2012</t>
  </si>
  <si>
    <t>3</t>
  </si>
  <si>
    <t>This annual anthology brings together the year's finest mathematics writing from around the world. Featuring promising new voices alongside some of the foremost names in the field, The Best Writing on Mathematics 2012 makes available to a wide audience many articles not easily found anywhere else--and you don't need to be a mathematician to enjoy them. These writings offer surprising insights into the nature, meaning, and practice of mathematics today. They delve into the history, philosophy, teaching, and everyday occurrences of math, and take readers behind the scenes of today's hottest mathematical debates. Here Robert Lang explains mathematical aspects of origami foldings Terence Tao discusses the frequency and distribution of the prime numbers Timothy Gowers and Mario Livio ponder whether mathematics is invented or discovered Brian Hayes describes what is special about a ball in five dimensions Mark Colyvan glosses on the mathematics of dating and much, much more. In addition to presenting the year's most memorable writings on mathematics, this must-have anthology includes a foreword by esteemed mathematician David Mumford and an introduction by the editor Mircea Pitici. This book belongs on the shelf of anyone interested in where math has taken us--and where it is headed.</t>
  </si>
  <si>
    <t>Long ago it was possible for physics and mathematics (both applied and pure) to coexist in one person's mind, where developments in all three could occur. Archimedes calculated the volume of a sphere and created the lever. Newton did calculus and studied gravity. With the growth of these fields, however, it is no longer possible to deeply study them all. This is why, even with expositions for the layperson, writings like this are so important.---Edward Charles Keppelmann, Mathematical Reviews ClippingsThe volume is suitable for casual browsing and for extended reading. The choices are entirely worthy of inclusion in a volume of the 'best' mathematics writing.---Mark Bollman, Mathematical ReviewsThe book addresses not only mathematicians but everyone who is interested in this field. The range of topics that are covered in this book is really impressing. . . . The editor has selected articles that really deserve to be read again. I can warmly recommend this book.---Ehrhard Behrends, Zentralblatt MATHEach of the essays is interesting, readable, and purposeful. . . . The contributors are some of the best brains from universities all over the world.---R. Balashankar, Organiser[B]e sure to take a look at the book odds are good that you'll find something in it that strikes your fancy. As somebody who enjoys expository articles but generally doesn't have the time to track them down and read them, finding a hand-picked collection like this assembled in one place was a delight.---Mark Hunacek, MAA ReviewsIt is clear from this, and from many other essays in this book, that mathematical creativity is still alive and well.---Gerry Leversham, Mathematical GazetteCompiling a good anthology is no easy task, but here Mircea Pitici has succeeded in putting together a wonderful and varied bouquet of texts related to mathematics. . . . I highly recommend this book to everyone with an</t>
  </si>
  <si>
    <t>Seminar On Minimal Submanifolds. (AM-103), Volume 103</t>
  </si>
  <si>
    <t>Bombieri, Enrico</t>
  </si>
  <si>
    <t>103</t>
  </si>
  <si>
    <t>The description for this book, Seminar On Minimal Submanifolds. (AM-103), Volume 103, will be forthcoming.</t>
  </si>
  <si>
    <t>Finding Fibonacci</t>
  </si>
  <si>
    <t>The Quest to Rediscover the Forgotten Mathematical Genius Who Changed the World</t>
  </si>
  <si>
    <t>Devlin, Keith</t>
  </si>
  <si>
    <t xml:space="preserve"> BIO015000 BIOGRAPHY &amp; AUTOBIOGRAPHY / Science &amp; Technology; MAT015000 MATHEMATICS / History &amp; Philosophy</t>
  </si>
  <si>
    <t>A compelling firsthand account of Keith Devlin's ten-year quest to tell Fibonacci's storyIn 2000, Keith Devlin set out to research the life and legacy of the medieval mathematician Leonardo of Pisa, popularly known as Fibonacci, whose book Liber abbaci has quite literally affected the lives of everyone alive today. Although he is most famous for the Fibonacci numbers—which, it so happens, he didn't invent—Fibonacci's greatest contribution was as an expositor of mathematical ideas at a level ordinary people could understand. In 1202, Liber abbaci—the  Book of Calculation —introduced modern arithmetic to the Western world. Yet Fibonacci was long forgotten after his death, and it was not until the 1960s that his true achievements were finally recognized.Finding Fibonacci is Devlin's compelling firsthand account of his ten-year quest to tell Fibonacci's story. Devlin, a math expositor himself, kept a diary of the undertaking, which he draws on here to describe the project's highs and lows, its false starts and disappointments, the tragedies and unexpected turns, some hilarious episodes, and the occasional lucky breaks. You will also meet the unique individuals Devlin encountered along the way, people who, each for their own reasons, became fascinated by Fibonacci, from the Yale professor who traced modern finance back to Fibonacci to the Italian historian who made the crucial archival discovery that brought together all the threads of Fibonacci's astonishing story.Fibonacci helped to revive the West as the cradle of science, technology, and commerce, yet he vanished from the pages of history. This is Devlin's search to find him.</t>
  </si>
  <si>
    <t>Finding Fibonacci [does] much to restore Leonardo to his proper place in contemporary Western culture.---Dan Friedman, Los Angeles Review of Books An unusual and fascinating personal account of a modern mathematician's quest to separate truth from myth and show us the real ‘Fibonacci.' —Ian Stewart, author of Professor Stewart's Incredible NumbersDevlin leads a cheerful pursuit to rediscover the hero of 13th-century European mathematics, taking readers across centuries and through the back streets of medieval and modern Italy in this entertaining and surprising history. . . . Devlin relates Leonardo's adventures with brio and charm. Readers will enjoy this deft and engaging mix of history, mathematics, and personal travelogue.All in all a book to be recommended. If you already read The Man of Numbers it is most informative to read this 'behind the scenes' version and know how it came about (and what happened after its publication). If you didn't know The Man of Numbers, you at least get a summary of what is in there too. Only it is told in a much more personal and lively version.---Adhemar Bultheel, European Mathematical Society Though most of us only know about Leonardo of Pisa (aka Fibonacci) because of the numbers named after him, he was in fact the Steve Jobs of the thirteenth century who ushered in a revolution—as we learn from this fascinating book that reads by turns as a detective novel, a moving personal journey, and a meditation on the fate of modernity. Highly recommended to all lovers of math and history. —Edward Frenkel, professor of mathematics at the University of California, Berkeley, and author of Love and MathHow Fibonacci came to write a work that has astounding relevance to the present day makes for exciting reading. . . . Accessible and enjoyable, even for those among us who tend generally to be able to appreciate the artistic side of life more than the s</t>
  </si>
  <si>
    <t>Keith Devlin is a mathematician at Stanford University and cofounder and president of BrainQuake, an educational technology company that creates mathematics learning video games. His many books include The Unfinished Game: Pascal, Fermat, and the Seventeenth-Century Letter That Made the World Modern. He is  the Math Guy  on National Public Radio. He lives in Palo Alto, California.</t>
  </si>
  <si>
    <t>Abelian Varieties with Complex Multiplication and Modular Functions</t>
  </si>
  <si>
    <t>(PMS-46)</t>
  </si>
  <si>
    <t>Shimura, Goro</t>
  </si>
  <si>
    <t>Reciprocity laws of various kinds play a central role in number theory. In the easiest case, one obtains a transparent formulation by means of roots of unity, which are special values of exponential functions. A similar theory can be developed for special values of elliptic or elliptic modular functions, and is called complex multiplication of such functions. In 1900 Hilbert proposed the generalization of these as the twelfth of his famous problems. In this book, Goro Shimura provides the most comprehensive generalizations of this type by stating several reciprocity laws in terms of abelian varieties, theta functions, and modular functions of several variables, including Siegel modular functions. This subject is closely connected with the zeta function of an abelian variety, which is also covered as a main theme in the book. The third topic explored by Shimura is the various algebraic relations among the periods of abelian integrals. The investigation of such algebraicity is relatively new, but has attracted the interest of increasingly many researchers. Many of the topics discussed in this book have not been covered before. In particular, this is the first book in which the topics of various algebraic relations among the periods of abelian integrals, as well as the special values of theta and Siegel modular functions, are treated extensively.</t>
  </si>
  <si>
    <t>[This book] is a beautifully written, self-contained and complete treatment of a subject of which G. Shimura is a founding master, and is a fundamental reference for any researcher or student of the antimetric theory of abelian varieties and modular functions, and in particular of its applications to class field theory.</t>
  </si>
  <si>
    <t>Goro Shimura is Professor of Mathematics at Princeton University. He was awarded the Leroy P. Steele Prize in 1996 for lifetime achievement in mathematics by the American Mathematical Society. He is the author of Introduction to Arithmetic Theory of Automorphic Functions (Princeton).</t>
  </si>
  <si>
    <t>Etale Homotopy of Simplicial Schemes. (AM-104), Volume 104</t>
  </si>
  <si>
    <t>Friedlander, Eric M.</t>
  </si>
  <si>
    <t>This book presents a coherent account of the current status of etale homotopy theory, a topological theory introduced into abstract algebraic geometry by M. Artin and B. Mazur. Eric M. Friedlander presents many of his own applications of this theory to algebraic topology, finite Chevalley groups, and algebraic geometry. Of particular interest are the discussions concerning the Adams Conjecture, K-theories of finite fields, and Poincare duality. Because these applications have required repeated modifications of the original formulation of etale homotopy theory, the author provides a new treatment of the foundations which is more general and more precise than previous versions.One purpose of this book is to offer the basic techniques and results of etale homotopy theory to topologists and algebraic geometers who may then apply the theory in their own work. With a view to such future applications, the author has introduced a number of new constructions (function complexes, relative homology and cohomology, generalized cohomology) which have immediately proved applicable to algebraic K-theory.</t>
  </si>
  <si>
    <t>Archimedes</t>
  </si>
  <si>
    <t>Dijksterhuis, Eduard Jan</t>
  </si>
  <si>
    <t>784</t>
  </si>
  <si>
    <t xml:space="preserve"> MAT000000 MATHEMATICS / General; PHI000000 PHILOSOPHY / General</t>
  </si>
  <si>
    <t>This classic study by the eminent Dutch historian of science E. J. Dijksterhuis (1892-1965) presents the work of the Greek mathematician and mechanical engineer to the modern reader. With meticulous scholarship, Dijksterhuis surveys the whole range of evidence on Archimedes' life and the 2000-year history of the manuscripts and editions of the text, and then undertakes a comprehensive examination of all the extant writings.Originally published in 1987.The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University Press since its founding in 1905.</t>
  </si>
  <si>
    <t>Mathematical Statistics</t>
  </si>
  <si>
    <t>Pestman, Wiebe R.</t>
  </si>
  <si>
    <t>225</t>
  </si>
  <si>
    <t>This textbook provides a broad and solid introduction to mathematical statistics, including the classical subjects hypothesis testing, normal regression analysis, and normal analysis of variance. In addition, non-parametric statistics and vectorial statistics are considered, as well as applications of stochastic analysis in modern statistics, e.g., Kolmogorov-Smirnov testing, smoothing techniques, robustness and density estimation.  For students with some elementary mathematical background. With many exercises. Prerequisites from measure theory and linear algebra are presented.</t>
  </si>
  <si>
    <t>Wiebe R. Pestman, University of Utrecht, The Netherlands.</t>
  </si>
  <si>
    <t>Laplace Transform (PMS-6)</t>
  </si>
  <si>
    <t>Widder, David Vernon</t>
  </si>
  <si>
    <t>Book 6 in the Princeton Mathematical Series.Originally published in 1941.The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University Press since its founding in 1905.</t>
  </si>
  <si>
    <t>Top 200: Mathematics</t>
  </si>
  <si>
    <t>eBook status</t>
  </si>
  <si>
    <t>HB status</t>
  </si>
  <si>
    <t>PB status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</si>
</sst>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0"/>
      <name val="Calibri"/>
      <family val="2"/>
      <scheme val="minor"/>
    </font>
    <font>
      <sz val="16"/>
      <color theme="1"/>
      <name val="Calibri"/>
      <family val="2"/>
      <scheme val="minor"/>
    </font>
    <font>
      <b/>
      <sz val="16"/>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1">
    <border>
      <left/>
      <right/>
      <top/>
      <bottom/>
      <diagonal/>
    </border>
  </borders>
  <cellStyleXfs count="1">
    <xf numFmtId="0" fontId="0" fillId="0" borderId="0"/>
  </cellStyleXfs>
  <cellXfs count="16">
    <xf numFmtId="0" fontId="0" fillId="0" borderId="0" xfId="0"/>
    <xf numFmtId="0" fontId="2" fillId="2" borderId="0" xfId="0" applyFont="1" applyFill="1"/>
    <xf numFmtId="0" fontId="3" fillId="0" borderId="0" xfId="0" applyFont="1" applyAlignment="1">
      <alignment horizontal="left"/>
    </xf>
    <xf numFmtId="0" fontId="2" fillId="0" borderId="0" xfId="0" applyFont="1"/>
    <xf numFmtId="0" fontId="0" fillId="2" borderId="0" xfId="0" applyFill="1"/>
    <xf numFmtId="0" fontId="4" fillId="0" borderId="0" xfId="0" applyFont="1" applyAlignment="1">
      <alignment horizontal="left"/>
    </xf>
    <xf numFmtId="0" fontId="0" fillId="0" borderId="0" xfId="0" applyFont="1" applyAlignment="1">
      <alignment horizontal="left"/>
    </xf>
    <xf numFmtId="1" fontId="0" fillId="0" borderId="0" xfId="0" applyNumberFormat="1" applyFont="1" applyAlignment="1">
      <alignment horizontal="left"/>
    </xf>
    <xf numFmtId="14" fontId="0" fillId="0" borderId="0" xfId="0" applyNumberFormat="1" applyFont="1" applyAlignment="1">
      <alignment horizontal="left"/>
    </xf>
    <xf numFmtId="49" fontId="0" fillId="0" borderId="0" xfId="0" applyNumberFormat="1" applyFont="1" applyAlignment="1">
      <alignment horizontal="left"/>
    </xf>
    <xf numFmtId="1" fontId="1" fillId="3" borderId="0" xfId="0" applyNumberFormat="1" applyFont="1" applyFill="1" applyAlignment="1">
      <alignment horizontal="left" vertical="center" wrapText="1"/>
    </xf>
    <xf numFmtId="0" fontId="1" fillId="3" borderId="0" xfId="0" applyFont="1" applyFill="1" applyAlignment="1">
      <alignment horizontal="left" vertical="center" wrapText="1"/>
    </xf>
    <xf numFmtId="0" fontId="1" fillId="3" borderId="0" xfId="0" applyFont="1" applyFill="1" applyAlignment="1">
      <alignment horizontal="left" vertical="center"/>
    </xf>
    <xf numFmtId="49" fontId="1" fillId="3" borderId="0" xfId="0" applyNumberFormat="1" applyFont="1" applyFill="1" applyAlignment="1">
      <alignment horizontal="left" vertical="center" wrapText="1"/>
    </xf>
    <xf numFmtId="14" fontId="1" fillId="3" borderId="0" xfId="0" applyNumberFormat="1" applyFont="1" applyFill="1" applyAlignment="1">
      <alignment horizontal="left" vertical="center"/>
    </xf>
    <xf numFmtId="49" fontId="1" fillId="3" borderId="0" xfId="0" applyNumberFormat="1" applyFont="1" applyFill="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211836</xdr:colOff>
      <xdr:row>6</xdr:row>
      <xdr:rowOff>58293</xdr:rowOff>
    </xdr:to>
    <xdr:pic>
      <xdr:nvPicPr>
        <xdr:cNvPr id="3" name="Picture 2">
          <a:extLst>
            <a:ext uri="{FF2B5EF4-FFF2-40B4-BE49-F238E27FC236}">
              <a16:creationId xmlns:a16="http://schemas.microsoft.com/office/drawing/2014/main" id="{7065F94B-6552-4173-B2DA-48969EF3673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800606" cy="13346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13D3A-AF45-42FD-87C5-37C2A2F1E44C}">
  <dimension ref="A1:AK207"/>
  <sheetViews>
    <sheetView tabSelected="1" workbookViewId="0">
      <selection activeCell="R6" sqref="R6"/>
    </sheetView>
  </sheetViews>
  <sheetFormatPr defaultRowHeight="14.4" x14ac:dyDescent="0.3"/>
  <cols>
    <col min="1" max="1" width="9" bestFit="1" customWidth="1"/>
    <col min="2" max="4" width="14.109375" bestFit="1" customWidth="1"/>
    <col min="10" max="10" width="9" bestFit="1" customWidth="1"/>
    <col min="14" max="14" width="10.5546875" bestFit="1" customWidth="1"/>
    <col min="15" max="19" width="9" bestFit="1" customWidth="1"/>
    <col min="32" max="34" width="9" bestFit="1" customWidth="1"/>
  </cols>
  <sheetData>
    <row r="1" spans="1:37" s="3" customFormat="1" ht="21" x14ac:dyDescent="0.4">
      <c r="A1" s="1"/>
      <c r="B1" s="1"/>
      <c r="C1" s="1"/>
      <c r="D1" s="2" t="s">
        <v>1251</v>
      </c>
    </row>
    <row r="2" spans="1:37" x14ac:dyDescent="0.3">
      <c r="A2" s="4"/>
      <c r="B2" s="4"/>
      <c r="C2" s="4"/>
      <c r="D2" s="5" t="s">
        <v>0</v>
      </c>
    </row>
    <row r="3" spans="1:37" x14ac:dyDescent="0.3">
      <c r="A3" s="4"/>
      <c r="B3" s="4"/>
      <c r="C3" s="4"/>
      <c r="D3" s="5" t="s">
        <v>1</v>
      </c>
    </row>
    <row r="4" spans="1:37" x14ac:dyDescent="0.3">
      <c r="A4" s="4"/>
      <c r="B4" s="4"/>
      <c r="C4" s="4"/>
    </row>
    <row r="5" spans="1:37" x14ac:dyDescent="0.3">
      <c r="A5" s="4"/>
      <c r="B5" s="4"/>
      <c r="C5" s="4"/>
    </row>
    <row r="6" spans="1:37" ht="22.8" customHeight="1" x14ac:dyDescent="0.3">
      <c r="A6" s="4"/>
      <c r="B6" s="4"/>
      <c r="C6" s="4"/>
    </row>
    <row r="8" spans="1:37" s="6" customFormat="1" ht="43.2" x14ac:dyDescent="0.3">
      <c r="A8" s="10" t="s">
        <v>2</v>
      </c>
      <c r="B8" s="10" t="s">
        <v>3</v>
      </c>
      <c r="C8" s="10" t="s">
        <v>4</v>
      </c>
      <c r="D8" s="10" t="s">
        <v>5</v>
      </c>
      <c r="E8" s="11" t="s">
        <v>6</v>
      </c>
      <c r="F8" s="11" t="s">
        <v>7</v>
      </c>
      <c r="G8" s="12" t="s">
        <v>8</v>
      </c>
      <c r="H8" s="11" t="s">
        <v>9</v>
      </c>
      <c r="I8" s="11" t="s">
        <v>10</v>
      </c>
      <c r="J8" s="12" t="s">
        <v>11</v>
      </c>
      <c r="K8" s="12" t="s">
        <v>12</v>
      </c>
      <c r="L8" s="13" t="s">
        <v>13</v>
      </c>
      <c r="M8" s="12" t="s">
        <v>14</v>
      </c>
      <c r="N8" s="14" t="s">
        <v>15</v>
      </c>
      <c r="O8" s="11" t="s">
        <v>16</v>
      </c>
      <c r="P8" s="15" t="s">
        <v>17</v>
      </c>
      <c r="Q8" s="12" t="s">
        <v>18</v>
      </c>
      <c r="R8" s="15" t="s">
        <v>19</v>
      </c>
      <c r="S8" s="15" t="s">
        <v>20</v>
      </c>
      <c r="T8" s="12" t="s">
        <v>21</v>
      </c>
      <c r="U8" s="12" t="s">
        <v>22</v>
      </c>
      <c r="V8" s="12" t="s">
        <v>23</v>
      </c>
      <c r="W8" s="12" t="s">
        <v>24</v>
      </c>
      <c r="X8" s="12" t="s">
        <v>25</v>
      </c>
      <c r="Y8" s="11" t="s">
        <v>26</v>
      </c>
      <c r="Z8" s="11" t="s">
        <v>27</v>
      </c>
      <c r="AA8" s="11" t="s">
        <v>28</v>
      </c>
      <c r="AB8" s="11" t="s">
        <v>29</v>
      </c>
      <c r="AC8" s="12" t="s">
        <v>30</v>
      </c>
      <c r="AD8" s="10" t="s">
        <v>31</v>
      </c>
      <c r="AE8" s="10" t="s">
        <v>32</v>
      </c>
      <c r="AF8" s="12" t="s">
        <v>1252</v>
      </c>
      <c r="AG8" s="10" t="s">
        <v>1253</v>
      </c>
      <c r="AH8" s="10" t="s">
        <v>1254</v>
      </c>
      <c r="AI8" s="12" t="s">
        <v>33</v>
      </c>
      <c r="AJ8" s="12" t="s">
        <v>34</v>
      </c>
      <c r="AK8" s="12" t="s">
        <v>35</v>
      </c>
    </row>
    <row r="9" spans="1:37" s="6" customFormat="1" x14ac:dyDescent="0.3">
      <c r="A9" s="6">
        <v>506810</v>
      </c>
      <c r="B9" s="7">
        <v>9781400830398</v>
      </c>
      <c r="C9" s="7"/>
      <c r="D9" s="7"/>
      <c r="F9" s="6" t="s">
        <v>36</v>
      </c>
      <c r="I9" s="6" t="s">
        <v>37</v>
      </c>
      <c r="J9" s="6">
        <v>1</v>
      </c>
      <c r="M9" s="6" t="s">
        <v>38</v>
      </c>
      <c r="N9" s="8">
        <v>40377</v>
      </c>
      <c r="O9" s="6">
        <v>2009</v>
      </c>
      <c r="P9" s="6">
        <v>1056</v>
      </c>
      <c r="R9" s="6">
        <v>10</v>
      </c>
      <c r="T9" s="6" t="s">
        <v>40</v>
      </c>
      <c r="U9" s="6" t="s">
        <v>41</v>
      </c>
      <c r="V9" s="6" t="s">
        <v>41</v>
      </c>
      <c r="W9" s="6" t="s">
        <v>42</v>
      </c>
      <c r="Y9" s="6" t="s">
        <v>43</v>
      </c>
      <c r="AA9" s="6" t="s">
        <v>44</v>
      </c>
      <c r="AB9" s="6" t="s">
        <v>45</v>
      </c>
      <c r="AC9" s="6">
        <v>220</v>
      </c>
      <c r="AF9" s="6" t="s">
        <v>39</v>
      </c>
      <c r="AG9" s="7"/>
      <c r="AH9" s="7"/>
      <c r="AI9" s="6" t="str">
        <f>HYPERLINK("https://doi.org/10.1515/9781400830398")</f>
        <v>https://doi.org/10.1515/9781400830398</v>
      </c>
      <c r="AK9" s="6" t="s">
        <v>46</v>
      </c>
    </row>
    <row r="10" spans="1:37" s="6" customFormat="1" x14ac:dyDescent="0.3">
      <c r="A10" s="6">
        <v>598701</v>
      </c>
      <c r="B10" s="7">
        <v>9780691219899</v>
      </c>
      <c r="C10" s="7"/>
      <c r="D10" s="7"/>
      <c r="F10" s="6" t="s">
        <v>47</v>
      </c>
      <c r="G10" s="6" t="s">
        <v>48</v>
      </c>
      <c r="H10" s="6" t="s">
        <v>49</v>
      </c>
      <c r="J10" s="6">
        <v>1</v>
      </c>
      <c r="M10" s="6" t="s">
        <v>38</v>
      </c>
      <c r="N10" s="8">
        <v>44390</v>
      </c>
      <c r="O10" s="6">
        <v>2021</v>
      </c>
      <c r="P10" s="6">
        <v>584</v>
      </c>
      <c r="R10" s="6">
        <v>10</v>
      </c>
      <c r="T10" s="6" t="s">
        <v>40</v>
      </c>
      <c r="U10" s="6" t="s">
        <v>50</v>
      </c>
      <c r="V10" s="6" t="s">
        <v>50</v>
      </c>
      <c r="W10" s="6" t="s">
        <v>51</v>
      </c>
      <c r="Y10" s="6" t="s">
        <v>52</v>
      </c>
      <c r="AA10" s="6" t="s">
        <v>53</v>
      </c>
      <c r="AB10" s="6" t="s">
        <v>54</v>
      </c>
      <c r="AC10" s="6">
        <v>248.95</v>
      </c>
      <c r="AF10" s="6" t="s">
        <v>39</v>
      </c>
      <c r="AG10" s="7"/>
      <c r="AH10" s="7"/>
      <c r="AI10" s="6" t="str">
        <f>HYPERLINK("https://doi.org/10.1515/9780691219899?locatt=mode:legacy")</f>
        <v>https://doi.org/10.1515/9780691219899?locatt=mode:legacy</v>
      </c>
      <c r="AK10" s="6" t="s">
        <v>46</v>
      </c>
    </row>
    <row r="11" spans="1:37" s="6" customFormat="1" x14ac:dyDescent="0.3">
      <c r="A11" s="6">
        <v>563143</v>
      </c>
      <c r="B11" s="7">
        <v>9781400828678</v>
      </c>
      <c r="C11" s="7"/>
      <c r="D11" s="7"/>
      <c r="F11" s="6" t="s">
        <v>55</v>
      </c>
      <c r="G11" s="6" t="s">
        <v>56</v>
      </c>
      <c r="H11" s="6" t="s">
        <v>57</v>
      </c>
      <c r="J11" s="6">
        <v>1</v>
      </c>
      <c r="K11" s="6" t="s">
        <v>58</v>
      </c>
      <c r="L11" s="9" t="s">
        <v>59</v>
      </c>
      <c r="M11" s="6" t="s">
        <v>38</v>
      </c>
      <c r="N11" s="8">
        <v>41938</v>
      </c>
      <c r="O11" s="6">
        <v>1945</v>
      </c>
      <c r="P11" s="6">
        <v>288</v>
      </c>
      <c r="R11" s="6">
        <v>10</v>
      </c>
      <c r="T11" s="6" t="s">
        <v>40</v>
      </c>
      <c r="U11" s="6" t="s">
        <v>60</v>
      </c>
      <c r="V11" s="6" t="s">
        <v>60</v>
      </c>
      <c r="W11" s="6" t="s">
        <v>61</v>
      </c>
      <c r="Y11" s="6" t="s">
        <v>62</v>
      </c>
      <c r="AA11" s="6" t="s">
        <v>63</v>
      </c>
      <c r="AB11" s="6" t="s">
        <v>64</v>
      </c>
      <c r="AC11" s="6">
        <v>79</v>
      </c>
      <c r="AF11" s="6" t="s">
        <v>39</v>
      </c>
      <c r="AG11" s="7"/>
      <c r="AH11" s="7"/>
      <c r="AI11" s="6" t="str">
        <f>HYPERLINK("https://doi.org/10.1515/9781400828678")</f>
        <v>https://doi.org/10.1515/9781400828678</v>
      </c>
      <c r="AK11" s="6" t="s">
        <v>46</v>
      </c>
    </row>
    <row r="12" spans="1:37" s="6" customFormat="1" x14ac:dyDescent="0.3">
      <c r="A12" s="6">
        <v>516543</v>
      </c>
      <c r="B12" s="7">
        <v>9781400873173</v>
      </c>
      <c r="C12" s="7"/>
      <c r="D12" s="7"/>
      <c r="F12" s="6" t="s">
        <v>65</v>
      </c>
      <c r="G12" s="6" t="s">
        <v>66</v>
      </c>
      <c r="H12" s="6" t="s">
        <v>67</v>
      </c>
      <c r="J12" s="6">
        <v>1</v>
      </c>
      <c r="K12" s="6" t="s">
        <v>68</v>
      </c>
      <c r="L12" s="9" t="s">
        <v>69</v>
      </c>
      <c r="M12" s="6" t="s">
        <v>38</v>
      </c>
      <c r="N12" s="8">
        <v>42123</v>
      </c>
      <c r="O12" s="6">
        <v>1970</v>
      </c>
      <c r="P12" s="6">
        <v>472</v>
      </c>
      <c r="R12" s="6">
        <v>10</v>
      </c>
      <c r="T12" s="6" t="s">
        <v>40</v>
      </c>
      <c r="U12" s="6" t="s">
        <v>41</v>
      </c>
      <c r="V12" s="6" t="s">
        <v>41</v>
      </c>
      <c r="W12" s="6" t="s">
        <v>70</v>
      </c>
      <c r="Y12" s="6" t="s">
        <v>71</v>
      </c>
      <c r="AA12" s="6" t="s">
        <v>72</v>
      </c>
      <c r="AB12" s="6" t="s">
        <v>73</v>
      </c>
      <c r="AC12" s="6">
        <v>450</v>
      </c>
      <c r="AF12" s="6" t="s">
        <v>39</v>
      </c>
      <c r="AG12" s="7"/>
      <c r="AH12" s="7"/>
      <c r="AI12" s="6" t="str">
        <f>HYPERLINK("https://doi.org/10.1515/9781400873173")</f>
        <v>https://doi.org/10.1515/9781400873173</v>
      </c>
      <c r="AK12" s="6" t="s">
        <v>46</v>
      </c>
    </row>
    <row r="13" spans="1:37" s="6" customFormat="1" x14ac:dyDescent="0.3">
      <c r="A13" s="6">
        <v>543571</v>
      </c>
      <c r="B13" s="7">
        <v>9780691185422</v>
      </c>
      <c r="C13" s="7"/>
      <c r="D13" s="7"/>
      <c r="F13" s="6" t="s">
        <v>74</v>
      </c>
      <c r="H13" s="6" t="s">
        <v>75</v>
      </c>
      <c r="J13" s="6">
        <v>1</v>
      </c>
      <c r="M13" s="6" t="s">
        <v>38</v>
      </c>
      <c r="N13" s="8">
        <v>43487</v>
      </c>
      <c r="O13" s="6">
        <v>2019</v>
      </c>
      <c r="P13" s="6">
        <v>272</v>
      </c>
      <c r="R13" s="6">
        <v>10</v>
      </c>
      <c r="T13" s="6" t="s">
        <v>40</v>
      </c>
      <c r="U13" s="6" t="s">
        <v>41</v>
      </c>
      <c r="V13" s="6" t="s">
        <v>41</v>
      </c>
      <c r="W13" s="6" t="s">
        <v>76</v>
      </c>
      <c r="Y13" s="6" t="s">
        <v>77</v>
      </c>
      <c r="AA13" s="6" t="s">
        <v>78</v>
      </c>
      <c r="AB13" s="6" t="s">
        <v>79</v>
      </c>
      <c r="AC13" s="6">
        <v>83</v>
      </c>
      <c r="AF13" s="6" t="s">
        <v>39</v>
      </c>
      <c r="AG13" s="7"/>
      <c r="AH13" s="7"/>
      <c r="AI13" s="6" t="str">
        <f>HYPERLINK("https://doi.org/10.1515/9780691185422")</f>
        <v>https://doi.org/10.1515/9780691185422</v>
      </c>
      <c r="AK13" s="6" t="s">
        <v>46</v>
      </c>
    </row>
    <row r="14" spans="1:37" s="6" customFormat="1" x14ac:dyDescent="0.3">
      <c r="A14" s="6">
        <v>521884</v>
      </c>
      <c r="B14" s="7">
        <v>9781400881826</v>
      </c>
      <c r="C14" s="7"/>
      <c r="D14" s="7"/>
      <c r="F14" s="6" t="s">
        <v>80</v>
      </c>
      <c r="H14" s="6" t="s">
        <v>81</v>
      </c>
      <c r="J14" s="6">
        <v>1</v>
      </c>
      <c r="K14" s="6" t="s">
        <v>82</v>
      </c>
      <c r="L14" s="9" t="s">
        <v>83</v>
      </c>
      <c r="M14" s="6" t="s">
        <v>38</v>
      </c>
      <c r="N14" s="8">
        <v>42431</v>
      </c>
      <c r="O14" s="6">
        <v>1974</v>
      </c>
      <c r="P14" s="6">
        <v>340</v>
      </c>
      <c r="R14" s="6">
        <v>10</v>
      </c>
      <c r="T14" s="6" t="s">
        <v>40</v>
      </c>
      <c r="U14" s="6" t="s">
        <v>50</v>
      </c>
      <c r="V14" s="6" t="s">
        <v>50</v>
      </c>
      <c r="W14" s="6" t="s">
        <v>84</v>
      </c>
      <c r="Y14" s="6" t="s">
        <v>85</v>
      </c>
      <c r="AA14" s="6" t="s">
        <v>86</v>
      </c>
      <c r="AC14" s="6">
        <v>450</v>
      </c>
      <c r="AF14" s="6" t="s">
        <v>39</v>
      </c>
      <c r="AG14" s="7"/>
      <c r="AH14" s="7"/>
      <c r="AI14" s="6" t="str">
        <f>HYPERLINK("https://doi.org/10.1515/9781400881826")</f>
        <v>https://doi.org/10.1515/9781400881826</v>
      </c>
      <c r="AK14" s="6" t="s">
        <v>46</v>
      </c>
    </row>
    <row r="15" spans="1:37" s="6" customFormat="1" x14ac:dyDescent="0.3">
      <c r="A15" s="6">
        <v>525008</v>
      </c>
      <c r="B15" s="7">
        <v>9781400883929</v>
      </c>
      <c r="C15" s="7"/>
      <c r="D15" s="7"/>
      <c r="F15" s="6" t="s">
        <v>87</v>
      </c>
      <c r="G15" s="6" t="s">
        <v>88</v>
      </c>
      <c r="H15" s="6" t="s">
        <v>89</v>
      </c>
      <c r="J15" s="6">
        <v>1</v>
      </c>
      <c r="K15" s="6" t="s">
        <v>90</v>
      </c>
      <c r="L15" s="9" t="s">
        <v>59</v>
      </c>
      <c r="M15" s="6" t="s">
        <v>38</v>
      </c>
      <c r="N15" s="8">
        <v>42523</v>
      </c>
      <c r="O15" s="6">
        <v>1993</v>
      </c>
      <c r="P15" s="6">
        <v>712</v>
      </c>
      <c r="R15" s="6">
        <v>10</v>
      </c>
      <c r="T15" s="6" t="s">
        <v>40</v>
      </c>
      <c r="U15" s="6" t="s">
        <v>91</v>
      </c>
      <c r="V15" s="6" t="s">
        <v>91</v>
      </c>
      <c r="W15" s="6" t="s">
        <v>92</v>
      </c>
      <c r="Y15" s="6" t="s">
        <v>93</v>
      </c>
      <c r="AA15" s="6" t="s">
        <v>94</v>
      </c>
      <c r="AB15" s="6" t="s">
        <v>95</v>
      </c>
      <c r="AC15" s="6">
        <v>350</v>
      </c>
      <c r="AF15" s="6" t="s">
        <v>39</v>
      </c>
      <c r="AG15" s="7"/>
      <c r="AH15" s="7"/>
      <c r="AI15" s="6" t="str">
        <f>HYPERLINK("https://doi.org/10.1515/9781400883929")</f>
        <v>https://doi.org/10.1515/9781400883929</v>
      </c>
      <c r="AK15" s="6" t="s">
        <v>46</v>
      </c>
    </row>
    <row r="16" spans="1:37" s="6" customFormat="1" x14ac:dyDescent="0.3">
      <c r="A16" s="6">
        <v>542166</v>
      </c>
      <c r="B16" s="7">
        <v>9781400890088</v>
      </c>
      <c r="C16" s="7"/>
      <c r="D16" s="7"/>
      <c r="F16" s="6" t="s">
        <v>96</v>
      </c>
      <c r="G16" s="6" t="s">
        <v>97</v>
      </c>
      <c r="H16" s="6" t="s">
        <v>98</v>
      </c>
      <c r="J16" s="6">
        <v>2</v>
      </c>
      <c r="M16" s="6" t="s">
        <v>38</v>
      </c>
      <c r="N16" s="8">
        <v>43144</v>
      </c>
      <c r="O16" s="6">
        <v>2023</v>
      </c>
      <c r="P16" s="6">
        <v>352</v>
      </c>
      <c r="R16" s="6">
        <v>10</v>
      </c>
      <c r="T16" s="6" t="s">
        <v>40</v>
      </c>
      <c r="U16" s="6" t="s">
        <v>99</v>
      </c>
      <c r="V16" s="6" t="s">
        <v>99</v>
      </c>
      <c r="W16" s="6" t="s">
        <v>100</v>
      </c>
      <c r="Y16" s="6" t="s">
        <v>101</v>
      </c>
      <c r="AA16" s="6" t="s">
        <v>102</v>
      </c>
      <c r="AB16" s="6" t="s">
        <v>103</v>
      </c>
      <c r="AC16" s="6">
        <v>146.94999999999999</v>
      </c>
      <c r="AF16" s="6" t="s">
        <v>39</v>
      </c>
      <c r="AG16" s="7"/>
      <c r="AH16" s="7"/>
      <c r="AI16" s="6" t="str">
        <f>HYPERLINK("https://doi.org/10.23943/9781400890088")</f>
        <v>https://doi.org/10.23943/9781400890088</v>
      </c>
      <c r="AK16" s="6" t="s">
        <v>46</v>
      </c>
    </row>
    <row r="17" spans="1:37" s="6" customFormat="1" x14ac:dyDescent="0.3">
      <c r="A17" s="6">
        <v>524963</v>
      </c>
      <c r="B17" s="7">
        <v>9781400883882</v>
      </c>
      <c r="C17" s="7"/>
      <c r="D17" s="7"/>
      <c r="F17" s="6" t="s">
        <v>104</v>
      </c>
      <c r="H17" s="6" t="s">
        <v>89</v>
      </c>
      <c r="J17" s="6">
        <v>1</v>
      </c>
      <c r="K17" s="6" t="s">
        <v>90</v>
      </c>
      <c r="L17" s="9" t="s">
        <v>105</v>
      </c>
      <c r="M17" s="6" t="s">
        <v>38</v>
      </c>
      <c r="N17" s="8">
        <v>42523</v>
      </c>
      <c r="O17" s="6">
        <v>1971</v>
      </c>
      <c r="P17" s="6">
        <v>304</v>
      </c>
      <c r="R17" s="6">
        <v>10</v>
      </c>
      <c r="T17" s="6" t="s">
        <v>40</v>
      </c>
      <c r="U17" s="6" t="s">
        <v>91</v>
      </c>
      <c r="V17" s="6" t="s">
        <v>91</v>
      </c>
      <c r="W17" s="6" t="s">
        <v>92</v>
      </c>
      <c r="Y17" s="6" t="s">
        <v>106</v>
      </c>
      <c r="AC17" s="6">
        <v>300</v>
      </c>
      <c r="AF17" s="6" t="s">
        <v>39</v>
      </c>
      <c r="AG17" s="7"/>
      <c r="AH17" s="7"/>
      <c r="AI17" s="6" t="str">
        <f>HYPERLINK("https://doi.org/10.1515/9781400883882")</f>
        <v>https://doi.org/10.1515/9781400883882</v>
      </c>
      <c r="AK17" s="6" t="s">
        <v>46</v>
      </c>
    </row>
    <row r="18" spans="1:37" s="6" customFormat="1" x14ac:dyDescent="0.3">
      <c r="A18" s="6">
        <v>521949</v>
      </c>
      <c r="B18" s="7">
        <v>9781400882526</v>
      </c>
      <c r="C18" s="7"/>
      <c r="D18" s="7"/>
      <c r="F18" s="6" t="s">
        <v>107</v>
      </c>
      <c r="H18" s="6" t="s">
        <v>108</v>
      </c>
      <c r="J18" s="6">
        <v>1</v>
      </c>
      <c r="K18" s="6" t="s">
        <v>82</v>
      </c>
      <c r="L18" s="9" t="s">
        <v>109</v>
      </c>
      <c r="M18" s="6" t="s">
        <v>38</v>
      </c>
      <c r="N18" s="8">
        <v>42431</v>
      </c>
      <c r="O18" s="6">
        <v>1993</v>
      </c>
      <c r="P18" s="6">
        <v>180</v>
      </c>
      <c r="R18" s="6">
        <v>10</v>
      </c>
      <c r="T18" s="6" t="s">
        <v>40</v>
      </c>
      <c r="U18" s="6" t="s">
        <v>50</v>
      </c>
      <c r="V18" s="6" t="s">
        <v>50</v>
      </c>
      <c r="W18" s="6" t="s">
        <v>110</v>
      </c>
      <c r="Y18" s="6" t="s">
        <v>111</v>
      </c>
      <c r="AB18" s="6" t="s">
        <v>112</v>
      </c>
      <c r="AC18" s="6">
        <v>335</v>
      </c>
      <c r="AF18" s="6" t="s">
        <v>39</v>
      </c>
      <c r="AG18" s="7"/>
      <c r="AH18" s="7"/>
      <c r="AI18" s="6" t="str">
        <f>HYPERLINK("https://doi.org/10.1515/9781400882526")</f>
        <v>https://doi.org/10.1515/9781400882526</v>
      </c>
      <c r="AK18" s="6" t="s">
        <v>46</v>
      </c>
    </row>
    <row r="19" spans="1:37" s="6" customFormat="1" x14ac:dyDescent="0.3">
      <c r="A19" s="6">
        <v>507953</v>
      </c>
      <c r="B19" s="7">
        <v>9781400841356</v>
      </c>
      <c r="C19" s="7"/>
      <c r="D19" s="7"/>
      <c r="F19" s="6" t="s">
        <v>113</v>
      </c>
      <c r="H19" s="6" t="s">
        <v>114</v>
      </c>
      <c r="J19" s="6">
        <v>1</v>
      </c>
      <c r="K19" s="6" t="s">
        <v>115</v>
      </c>
      <c r="L19" s="9" t="s">
        <v>116</v>
      </c>
      <c r="M19" s="6" t="s">
        <v>38</v>
      </c>
      <c r="N19" s="8">
        <v>40839</v>
      </c>
      <c r="O19" s="6">
        <v>2006</v>
      </c>
      <c r="P19" s="6">
        <v>592</v>
      </c>
      <c r="R19" s="6">
        <v>10</v>
      </c>
      <c r="T19" s="6" t="s">
        <v>40</v>
      </c>
      <c r="U19" s="6" t="s">
        <v>99</v>
      </c>
      <c r="V19" s="6" t="s">
        <v>99</v>
      </c>
      <c r="W19" s="6" t="s">
        <v>117</v>
      </c>
      <c r="Y19" s="6" t="s">
        <v>118</v>
      </c>
      <c r="AA19" s="6" t="s">
        <v>119</v>
      </c>
      <c r="AB19" s="6" t="s">
        <v>120</v>
      </c>
      <c r="AC19" s="6">
        <v>420</v>
      </c>
      <c r="AF19" s="6" t="s">
        <v>39</v>
      </c>
      <c r="AG19" s="7"/>
      <c r="AH19" s="7"/>
      <c r="AI19" s="6" t="str">
        <f>HYPERLINK("https://doi.org/10.1515/9781400841356")</f>
        <v>https://doi.org/10.1515/9781400841356</v>
      </c>
      <c r="AK19" s="6" t="s">
        <v>46</v>
      </c>
    </row>
    <row r="20" spans="1:37" s="6" customFormat="1" x14ac:dyDescent="0.3">
      <c r="A20" s="6">
        <v>563138</v>
      </c>
      <c r="B20" s="7">
        <v>9781400835560</v>
      </c>
      <c r="C20" s="7"/>
      <c r="D20" s="7"/>
      <c r="F20" s="6" t="s">
        <v>121</v>
      </c>
      <c r="G20" s="6" t="s">
        <v>122</v>
      </c>
      <c r="H20" s="6" t="s">
        <v>123</v>
      </c>
      <c r="J20" s="6">
        <v>1</v>
      </c>
      <c r="M20" s="6" t="s">
        <v>38</v>
      </c>
      <c r="N20" s="8">
        <v>40145</v>
      </c>
      <c r="O20" s="6">
        <v>2005</v>
      </c>
      <c r="P20" s="6">
        <v>424</v>
      </c>
      <c r="R20" s="6">
        <v>10</v>
      </c>
      <c r="T20" s="6" t="s">
        <v>40</v>
      </c>
      <c r="U20" s="6" t="s">
        <v>91</v>
      </c>
      <c r="V20" s="6" t="s">
        <v>91</v>
      </c>
      <c r="W20" s="6" t="s">
        <v>124</v>
      </c>
      <c r="Y20" s="6" t="s">
        <v>125</v>
      </c>
      <c r="AA20" s="6" t="s">
        <v>126</v>
      </c>
      <c r="AB20" s="6" t="s">
        <v>127</v>
      </c>
      <c r="AC20" s="6">
        <v>163.95</v>
      </c>
      <c r="AF20" s="6" t="s">
        <v>39</v>
      </c>
      <c r="AG20" s="7"/>
      <c r="AH20" s="7"/>
      <c r="AI20" s="6" t="str">
        <f>HYPERLINK("https://doi.org/10.1515/9781400835560")</f>
        <v>https://doi.org/10.1515/9781400835560</v>
      </c>
      <c r="AK20" s="6" t="s">
        <v>46</v>
      </c>
    </row>
    <row r="21" spans="1:37" s="6" customFormat="1" x14ac:dyDescent="0.3">
      <c r="A21" s="6">
        <v>525010</v>
      </c>
      <c r="B21" s="7">
        <v>9781400883974</v>
      </c>
      <c r="C21" s="7"/>
      <c r="D21" s="7"/>
      <c r="F21" s="6" t="s">
        <v>128</v>
      </c>
      <c r="G21" s="6" t="s">
        <v>129</v>
      </c>
      <c r="H21" s="6" t="s">
        <v>130</v>
      </c>
      <c r="J21" s="6">
        <v>1</v>
      </c>
      <c r="K21" s="6" t="s">
        <v>68</v>
      </c>
      <c r="L21" s="9" t="s">
        <v>131</v>
      </c>
      <c r="M21" s="6" t="s">
        <v>38</v>
      </c>
      <c r="N21" s="8">
        <v>42523</v>
      </c>
      <c r="O21" s="6">
        <v>1986</v>
      </c>
      <c r="P21" s="6">
        <v>800</v>
      </c>
      <c r="R21" s="6">
        <v>10</v>
      </c>
      <c r="T21" s="6" t="s">
        <v>40</v>
      </c>
      <c r="U21" s="6" t="s">
        <v>132</v>
      </c>
      <c r="V21" s="6" t="s">
        <v>132</v>
      </c>
      <c r="W21" s="6" t="s">
        <v>133</v>
      </c>
      <c r="Y21" s="6" t="s">
        <v>134</v>
      </c>
      <c r="AA21" s="6" t="s">
        <v>135</v>
      </c>
      <c r="AB21" s="6" t="s">
        <v>136</v>
      </c>
      <c r="AC21" s="6">
        <v>450</v>
      </c>
      <c r="AF21" s="6" t="s">
        <v>39</v>
      </c>
      <c r="AG21" s="7"/>
      <c r="AH21" s="7"/>
      <c r="AI21" s="6" t="str">
        <f>HYPERLINK("https://doi.org/10.1515/9781400883974")</f>
        <v>https://doi.org/10.1515/9781400883974</v>
      </c>
      <c r="AK21" s="6" t="s">
        <v>46</v>
      </c>
    </row>
    <row r="22" spans="1:37" s="6" customFormat="1" x14ac:dyDescent="0.3">
      <c r="A22" s="6">
        <v>525023</v>
      </c>
      <c r="B22" s="7">
        <v>9781400883899</v>
      </c>
      <c r="C22" s="7"/>
      <c r="D22" s="7"/>
      <c r="F22" s="6" t="s">
        <v>137</v>
      </c>
      <c r="H22" s="6" t="s">
        <v>138</v>
      </c>
      <c r="J22" s="6">
        <v>1</v>
      </c>
      <c r="K22" s="6" t="s">
        <v>90</v>
      </c>
      <c r="L22" s="9" t="s">
        <v>139</v>
      </c>
      <c r="M22" s="6" t="s">
        <v>38</v>
      </c>
      <c r="N22" s="8">
        <v>42523</v>
      </c>
      <c r="O22" s="6">
        <v>1972</v>
      </c>
      <c r="P22" s="6">
        <v>312</v>
      </c>
      <c r="R22" s="6">
        <v>10</v>
      </c>
      <c r="T22" s="6" t="s">
        <v>40</v>
      </c>
      <c r="U22" s="6" t="s">
        <v>91</v>
      </c>
      <c r="V22" s="6" t="s">
        <v>91</v>
      </c>
      <c r="W22" s="6" t="s">
        <v>92</v>
      </c>
      <c r="Y22" s="6" t="s">
        <v>140</v>
      </c>
      <c r="AC22" s="6">
        <v>300</v>
      </c>
      <c r="AF22" s="6" t="s">
        <v>39</v>
      </c>
      <c r="AG22" s="7"/>
      <c r="AH22" s="7"/>
      <c r="AI22" s="6" t="str">
        <f>HYPERLINK("https://doi.org/10.1515/9781400883899")</f>
        <v>https://doi.org/10.1515/9781400883899</v>
      </c>
      <c r="AK22" s="6" t="s">
        <v>46</v>
      </c>
    </row>
    <row r="23" spans="1:37" s="6" customFormat="1" x14ac:dyDescent="0.3">
      <c r="A23" s="6">
        <v>524985</v>
      </c>
      <c r="B23" s="7">
        <v>9781400883981</v>
      </c>
      <c r="C23" s="7"/>
      <c r="D23" s="7"/>
      <c r="F23" s="6" t="s">
        <v>141</v>
      </c>
      <c r="H23" s="6" t="s">
        <v>142</v>
      </c>
      <c r="J23" s="6">
        <v>1</v>
      </c>
      <c r="K23" s="6" t="s">
        <v>90</v>
      </c>
      <c r="L23" s="9" t="s">
        <v>143</v>
      </c>
      <c r="M23" s="6" t="s">
        <v>38</v>
      </c>
      <c r="N23" s="8">
        <v>42654</v>
      </c>
      <c r="O23" s="6">
        <v>1980</v>
      </c>
      <c r="P23" s="6">
        <v>344</v>
      </c>
      <c r="R23" s="6">
        <v>10</v>
      </c>
      <c r="T23" s="6" t="s">
        <v>40</v>
      </c>
      <c r="U23" s="6" t="s">
        <v>50</v>
      </c>
      <c r="V23" s="6" t="s">
        <v>50</v>
      </c>
      <c r="W23" s="6" t="s">
        <v>144</v>
      </c>
      <c r="Y23" s="6" t="s">
        <v>145</v>
      </c>
      <c r="AB23" s="6" t="s">
        <v>146</v>
      </c>
      <c r="AC23" s="6">
        <v>320</v>
      </c>
      <c r="AF23" s="6" t="s">
        <v>39</v>
      </c>
      <c r="AG23" s="7"/>
      <c r="AH23" s="7"/>
      <c r="AI23" s="6" t="str">
        <f>HYPERLINK("https://doi.org/10.1515/9781400883981")</f>
        <v>https://doi.org/10.1515/9781400883981</v>
      </c>
      <c r="AK23" s="6" t="s">
        <v>46</v>
      </c>
    </row>
    <row r="24" spans="1:37" s="6" customFormat="1" x14ac:dyDescent="0.3">
      <c r="A24" s="6">
        <v>507555</v>
      </c>
      <c r="B24" s="7">
        <v>9781400841103</v>
      </c>
      <c r="C24" s="7"/>
      <c r="D24" s="7"/>
      <c r="F24" s="6" t="s">
        <v>147</v>
      </c>
      <c r="G24" s="6" t="s">
        <v>148</v>
      </c>
      <c r="H24" s="6" t="s">
        <v>149</v>
      </c>
      <c r="J24" s="6">
        <v>1</v>
      </c>
      <c r="K24" s="6" t="s">
        <v>150</v>
      </c>
      <c r="L24" s="9" t="s">
        <v>151</v>
      </c>
      <c r="M24" s="6" t="s">
        <v>38</v>
      </c>
      <c r="N24" s="8">
        <v>40805</v>
      </c>
      <c r="O24" s="6">
        <v>2007</v>
      </c>
      <c r="P24" s="6">
        <v>608</v>
      </c>
      <c r="R24" s="6">
        <v>10</v>
      </c>
      <c r="T24" s="6" t="s">
        <v>40</v>
      </c>
      <c r="U24" s="6" t="s">
        <v>99</v>
      </c>
      <c r="V24" s="6" t="s">
        <v>99</v>
      </c>
      <c r="W24" s="6" t="s">
        <v>117</v>
      </c>
      <c r="Y24" s="6" t="s">
        <v>152</v>
      </c>
      <c r="AA24" s="6" t="s">
        <v>153</v>
      </c>
      <c r="AB24" s="6" t="s">
        <v>154</v>
      </c>
      <c r="AC24" s="6">
        <v>230</v>
      </c>
      <c r="AF24" s="6" t="s">
        <v>39</v>
      </c>
      <c r="AG24" s="7"/>
      <c r="AH24" s="7"/>
      <c r="AI24" s="6" t="str">
        <f>HYPERLINK("https://doi.org/10.1515/9781400841103")</f>
        <v>https://doi.org/10.1515/9781400841103</v>
      </c>
      <c r="AK24" s="6" t="s">
        <v>46</v>
      </c>
    </row>
    <row r="25" spans="1:37" s="6" customFormat="1" x14ac:dyDescent="0.3">
      <c r="A25" s="6">
        <v>507307</v>
      </c>
      <c r="B25" s="7">
        <v>9781400831050</v>
      </c>
      <c r="C25" s="7"/>
      <c r="D25" s="7"/>
      <c r="F25" s="6" t="s">
        <v>155</v>
      </c>
      <c r="H25" s="6" t="s">
        <v>156</v>
      </c>
      <c r="J25" s="6">
        <v>1</v>
      </c>
      <c r="K25" s="6" t="s">
        <v>150</v>
      </c>
      <c r="L25" s="9" t="s">
        <v>157</v>
      </c>
      <c r="M25" s="6" t="s">
        <v>38</v>
      </c>
      <c r="N25" s="8">
        <v>40035</v>
      </c>
      <c r="O25" s="6">
        <v>2009</v>
      </c>
      <c r="P25" s="6">
        <v>576</v>
      </c>
      <c r="R25" s="6">
        <v>10</v>
      </c>
      <c r="T25" s="6" t="s">
        <v>40</v>
      </c>
      <c r="U25" s="6" t="s">
        <v>41</v>
      </c>
      <c r="V25" s="6" t="s">
        <v>41</v>
      </c>
      <c r="W25" s="6" t="s">
        <v>158</v>
      </c>
      <c r="Y25" s="6" t="s">
        <v>159</v>
      </c>
      <c r="AA25" s="6" t="s">
        <v>160</v>
      </c>
      <c r="AB25" s="6" t="s">
        <v>161</v>
      </c>
      <c r="AC25" s="6">
        <v>230</v>
      </c>
      <c r="AF25" s="6" t="s">
        <v>39</v>
      </c>
      <c r="AG25" s="7"/>
      <c r="AH25" s="7"/>
      <c r="AI25" s="6" t="str">
        <f>HYPERLINK("https://doi.org/10.1515/9781400831050")</f>
        <v>https://doi.org/10.1515/9781400831050</v>
      </c>
      <c r="AK25" s="6" t="s">
        <v>46</v>
      </c>
    </row>
    <row r="26" spans="1:37" s="6" customFormat="1" x14ac:dyDescent="0.3">
      <c r="A26" s="6">
        <v>563057</v>
      </c>
      <c r="B26" s="7">
        <v>9781400832811</v>
      </c>
      <c r="C26" s="7"/>
      <c r="D26" s="7"/>
      <c r="F26" s="6" t="s">
        <v>162</v>
      </c>
      <c r="G26" s="6" t="s">
        <v>163</v>
      </c>
      <c r="H26" s="6" t="s">
        <v>164</v>
      </c>
      <c r="J26" s="6">
        <v>1</v>
      </c>
      <c r="M26" s="6" t="s">
        <v>38</v>
      </c>
      <c r="N26" s="8">
        <v>40000</v>
      </c>
      <c r="O26" s="6">
        <v>2009</v>
      </c>
      <c r="P26" s="6">
        <v>776</v>
      </c>
      <c r="R26" s="6">
        <v>10</v>
      </c>
      <c r="T26" s="6" t="s">
        <v>40</v>
      </c>
      <c r="U26" s="6" t="s">
        <v>99</v>
      </c>
      <c r="V26" s="6" t="s">
        <v>99</v>
      </c>
      <c r="W26" s="6" t="s">
        <v>165</v>
      </c>
      <c r="Y26" s="6" t="s">
        <v>166</v>
      </c>
      <c r="AA26" s="6" t="s">
        <v>167</v>
      </c>
      <c r="AB26" s="6" t="s">
        <v>168</v>
      </c>
      <c r="AC26" s="6">
        <v>290</v>
      </c>
      <c r="AF26" s="6" t="s">
        <v>39</v>
      </c>
      <c r="AG26" s="7"/>
      <c r="AH26" s="7"/>
      <c r="AI26" s="6" t="str">
        <f>HYPERLINK("https://doi.org/10.1515/9781400832811")</f>
        <v>https://doi.org/10.1515/9781400832811</v>
      </c>
      <c r="AK26" s="6" t="s">
        <v>46</v>
      </c>
    </row>
    <row r="27" spans="1:37" s="6" customFormat="1" x14ac:dyDescent="0.3">
      <c r="A27" s="6">
        <v>518038</v>
      </c>
      <c r="B27" s="7">
        <v>9783110463453</v>
      </c>
      <c r="C27" s="7"/>
      <c r="D27" s="7">
        <v>9783110463446</v>
      </c>
      <c r="E27" s="6" t="s">
        <v>169</v>
      </c>
      <c r="F27" s="6" t="s">
        <v>170</v>
      </c>
      <c r="G27" s="6" t="s">
        <v>171</v>
      </c>
      <c r="H27" s="6" t="s">
        <v>172</v>
      </c>
      <c r="J27" s="6">
        <v>4</v>
      </c>
      <c r="K27" s="6" t="s">
        <v>173</v>
      </c>
      <c r="L27" s="9" t="s">
        <v>174</v>
      </c>
      <c r="M27" s="6" t="s">
        <v>175</v>
      </c>
      <c r="N27" s="8">
        <v>42576</v>
      </c>
      <c r="O27" s="6">
        <v>2016</v>
      </c>
      <c r="P27" s="6">
        <v>596</v>
      </c>
      <c r="Q27" s="6">
        <v>15</v>
      </c>
      <c r="R27" s="6">
        <v>10</v>
      </c>
      <c r="S27" s="6">
        <v>2417</v>
      </c>
      <c r="T27" s="6" t="s">
        <v>40</v>
      </c>
      <c r="U27" s="6" t="s">
        <v>176</v>
      </c>
      <c r="V27" s="6" t="s">
        <v>176</v>
      </c>
      <c r="W27" s="6" t="s">
        <v>177</v>
      </c>
      <c r="X27" s="6" t="s">
        <v>178</v>
      </c>
      <c r="Y27" s="6" t="s">
        <v>179</v>
      </c>
      <c r="AA27" s="6" t="s">
        <v>180</v>
      </c>
      <c r="AB27" s="6" t="s">
        <v>181</v>
      </c>
      <c r="AC27" s="6">
        <v>249</v>
      </c>
      <c r="AE27" s="6">
        <v>64.95</v>
      </c>
      <c r="AF27" s="6" t="s">
        <v>39</v>
      </c>
      <c r="AG27" s="7"/>
      <c r="AH27" s="6" t="s">
        <v>39</v>
      </c>
      <c r="AI27" s="6" t="str">
        <f>HYPERLINK("https://doi.org/10.1515/9783110463453")</f>
        <v>https://doi.org/10.1515/9783110463453</v>
      </c>
      <c r="AK27" s="6" t="s">
        <v>46</v>
      </c>
    </row>
    <row r="28" spans="1:37" s="6" customFormat="1" x14ac:dyDescent="0.3">
      <c r="A28" s="6">
        <v>563088</v>
      </c>
      <c r="B28" s="7">
        <v>9781400840557</v>
      </c>
      <c r="C28" s="7"/>
      <c r="D28" s="7"/>
      <c r="F28" s="6" t="s">
        <v>182</v>
      </c>
      <c r="G28" s="6" t="s">
        <v>183</v>
      </c>
      <c r="H28" s="6" t="s">
        <v>184</v>
      </c>
      <c r="J28" s="6">
        <v>1</v>
      </c>
      <c r="M28" s="6" t="s">
        <v>38</v>
      </c>
      <c r="N28" s="8">
        <v>40777</v>
      </c>
      <c r="O28" s="6">
        <v>2012</v>
      </c>
      <c r="P28" s="6">
        <v>448</v>
      </c>
      <c r="R28" s="6">
        <v>10</v>
      </c>
      <c r="T28" s="6" t="s">
        <v>40</v>
      </c>
      <c r="U28" s="6" t="s">
        <v>91</v>
      </c>
      <c r="V28" s="6" t="s">
        <v>91</v>
      </c>
      <c r="W28" s="6" t="s">
        <v>92</v>
      </c>
      <c r="Y28" s="6" t="s">
        <v>185</v>
      </c>
      <c r="AA28" s="6" t="s">
        <v>186</v>
      </c>
      <c r="AB28" s="6" t="s">
        <v>187</v>
      </c>
      <c r="AC28" s="6">
        <v>163.95</v>
      </c>
      <c r="AF28" s="6" t="s">
        <v>39</v>
      </c>
      <c r="AG28" s="7"/>
      <c r="AH28" s="7"/>
      <c r="AI28" s="6" t="str">
        <f>HYPERLINK("https://doi.org/10.1515/9781400840557")</f>
        <v>https://doi.org/10.1515/9781400840557</v>
      </c>
      <c r="AK28" s="6" t="s">
        <v>46</v>
      </c>
    </row>
    <row r="29" spans="1:37" s="6" customFormat="1" x14ac:dyDescent="0.3">
      <c r="A29" s="6">
        <v>521897</v>
      </c>
      <c r="B29" s="7">
        <v>9781400882069</v>
      </c>
      <c r="C29" s="7"/>
      <c r="D29" s="7"/>
      <c r="F29" s="6" t="s">
        <v>188</v>
      </c>
      <c r="H29" s="6" t="s">
        <v>189</v>
      </c>
      <c r="J29" s="6">
        <v>1</v>
      </c>
      <c r="K29" s="6" t="s">
        <v>82</v>
      </c>
      <c r="L29" s="9" t="s">
        <v>190</v>
      </c>
      <c r="M29" s="6" t="s">
        <v>38</v>
      </c>
      <c r="N29" s="8">
        <v>42431</v>
      </c>
      <c r="O29" s="6">
        <v>1966</v>
      </c>
      <c r="P29" s="6">
        <v>212</v>
      </c>
      <c r="R29" s="6">
        <v>10</v>
      </c>
      <c r="T29" s="6" t="s">
        <v>40</v>
      </c>
      <c r="U29" s="6" t="s">
        <v>50</v>
      </c>
      <c r="V29" s="6" t="s">
        <v>50</v>
      </c>
      <c r="W29" s="6" t="s">
        <v>191</v>
      </c>
      <c r="Y29" s="6" t="s">
        <v>192</v>
      </c>
      <c r="AC29" s="6">
        <v>335</v>
      </c>
      <c r="AF29" s="6" t="s">
        <v>39</v>
      </c>
      <c r="AG29" s="7"/>
      <c r="AH29" s="7"/>
      <c r="AI29" s="6" t="str">
        <f>HYPERLINK("https://doi.org/10.1515/9781400882069")</f>
        <v>https://doi.org/10.1515/9781400882069</v>
      </c>
      <c r="AK29" s="6" t="s">
        <v>46</v>
      </c>
    </row>
    <row r="30" spans="1:37" s="6" customFormat="1" x14ac:dyDescent="0.3">
      <c r="A30" s="6">
        <v>594829</v>
      </c>
      <c r="B30" s="7">
        <v>9780691219813</v>
      </c>
      <c r="C30" s="7"/>
      <c r="D30" s="7"/>
      <c r="F30" s="6" t="s">
        <v>193</v>
      </c>
      <c r="G30" s="6" t="s">
        <v>194</v>
      </c>
      <c r="H30" s="6" t="s">
        <v>195</v>
      </c>
      <c r="J30" s="6">
        <v>1</v>
      </c>
      <c r="M30" s="6" t="s">
        <v>38</v>
      </c>
      <c r="N30" s="8">
        <v>44383</v>
      </c>
      <c r="O30" s="6">
        <v>2021</v>
      </c>
      <c r="P30" s="6">
        <v>416</v>
      </c>
      <c r="R30" s="6">
        <v>10</v>
      </c>
      <c r="T30" s="6" t="s">
        <v>40</v>
      </c>
      <c r="U30" s="6" t="s">
        <v>50</v>
      </c>
      <c r="V30" s="6" t="s">
        <v>50</v>
      </c>
      <c r="W30" s="6" t="s">
        <v>196</v>
      </c>
      <c r="Y30" s="6" t="s">
        <v>197</v>
      </c>
      <c r="AA30" s="6" t="s">
        <v>198</v>
      </c>
      <c r="AB30" s="6" t="s">
        <v>199</v>
      </c>
      <c r="AC30" s="6">
        <v>78</v>
      </c>
      <c r="AF30" s="6" t="s">
        <v>39</v>
      </c>
      <c r="AG30" s="7"/>
      <c r="AH30" s="7"/>
      <c r="AI30" s="6" t="str">
        <f>HYPERLINK("https://doi.org/10.1515/9780691219813?locatt=mode:legacy")</f>
        <v>https://doi.org/10.1515/9780691219813?locatt=mode:legacy</v>
      </c>
      <c r="AK30" s="6" t="s">
        <v>46</v>
      </c>
    </row>
    <row r="31" spans="1:37" s="6" customFormat="1" x14ac:dyDescent="0.3">
      <c r="A31" s="6">
        <v>525021</v>
      </c>
      <c r="B31" s="7">
        <v>9781400883844</v>
      </c>
      <c r="C31" s="7"/>
      <c r="D31" s="7"/>
      <c r="F31" s="6" t="s">
        <v>200</v>
      </c>
      <c r="H31" s="6" t="s">
        <v>201</v>
      </c>
      <c r="J31" s="6">
        <v>1</v>
      </c>
      <c r="K31" s="6" t="s">
        <v>68</v>
      </c>
      <c r="L31" s="9" t="s">
        <v>202</v>
      </c>
      <c r="M31" s="6" t="s">
        <v>38</v>
      </c>
      <c r="N31" s="8">
        <v>42523</v>
      </c>
      <c r="O31" s="6">
        <v>1956</v>
      </c>
      <c r="P31" s="6">
        <v>408</v>
      </c>
      <c r="R31" s="6">
        <v>10</v>
      </c>
      <c r="T31" s="6" t="s">
        <v>40</v>
      </c>
      <c r="U31" s="6" t="s">
        <v>132</v>
      </c>
      <c r="V31" s="6" t="s">
        <v>132</v>
      </c>
      <c r="W31" s="6" t="s">
        <v>133</v>
      </c>
      <c r="Y31" s="6" t="s">
        <v>203</v>
      </c>
      <c r="AB31" s="6" t="s">
        <v>204</v>
      </c>
      <c r="AC31" s="6">
        <v>391.95</v>
      </c>
      <c r="AF31" s="6" t="s">
        <v>39</v>
      </c>
      <c r="AG31" s="7"/>
      <c r="AH31" s="7"/>
      <c r="AI31" s="6" t="str">
        <f>HYPERLINK("https://doi.org/10.1515/9781400883844")</f>
        <v>https://doi.org/10.1515/9781400883844</v>
      </c>
      <c r="AK31" s="6" t="s">
        <v>46</v>
      </c>
    </row>
    <row r="32" spans="1:37" s="6" customFormat="1" x14ac:dyDescent="0.3">
      <c r="A32" s="6">
        <v>521948</v>
      </c>
      <c r="B32" s="7">
        <v>9781400881802</v>
      </c>
      <c r="C32" s="7"/>
      <c r="D32" s="7"/>
      <c r="F32" s="6" t="s">
        <v>205</v>
      </c>
      <c r="H32" s="6" t="s">
        <v>206</v>
      </c>
      <c r="J32" s="6">
        <v>1</v>
      </c>
      <c r="K32" s="6" t="s">
        <v>82</v>
      </c>
      <c r="L32" s="9" t="s">
        <v>207</v>
      </c>
      <c r="M32" s="6" t="s">
        <v>38</v>
      </c>
      <c r="N32" s="8">
        <v>42431</v>
      </c>
      <c r="O32" s="6">
        <v>1963</v>
      </c>
      <c r="P32" s="6">
        <v>160</v>
      </c>
      <c r="R32" s="6">
        <v>10</v>
      </c>
      <c r="T32" s="6" t="s">
        <v>40</v>
      </c>
      <c r="U32" s="6" t="s">
        <v>50</v>
      </c>
      <c r="V32" s="6" t="s">
        <v>50</v>
      </c>
      <c r="W32" s="6" t="s">
        <v>208</v>
      </c>
      <c r="Y32" s="6" t="s">
        <v>209</v>
      </c>
      <c r="AA32" s="6" t="s">
        <v>86</v>
      </c>
      <c r="AC32" s="6">
        <v>320</v>
      </c>
      <c r="AF32" s="6" t="s">
        <v>39</v>
      </c>
      <c r="AG32" s="7"/>
      <c r="AH32" s="7"/>
      <c r="AI32" s="6" t="str">
        <f>HYPERLINK("https://doi.org/10.1515/9781400881802")</f>
        <v>https://doi.org/10.1515/9781400881802</v>
      </c>
      <c r="AK32" s="6" t="s">
        <v>46</v>
      </c>
    </row>
    <row r="33" spans="1:37" s="6" customFormat="1" x14ac:dyDescent="0.3">
      <c r="A33" s="6">
        <v>525013</v>
      </c>
      <c r="B33" s="7">
        <v>9781400883912</v>
      </c>
      <c r="C33" s="7"/>
      <c r="D33" s="7"/>
      <c r="F33" s="6" t="s">
        <v>210</v>
      </c>
      <c r="H33" s="6" t="s">
        <v>211</v>
      </c>
      <c r="J33" s="6">
        <v>1</v>
      </c>
      <c r="K33" s="6" t="s">
        <v>90</v>
      </c>
      <c r="L33" s="9" t="s">
        <v>212</v>
      </c>
      <c r="M33" s="6" t="s">
        <v>38</v>
      </c>
      <c r="N33" s="8">
        <v>42523</v>
      </c>
      <c r="O33" s="6">
        <v>1990</v>
      </c>
      <c r="P33" s="6">
        <v>440</v>
      </c>
      <c r="R33" s="6">
        <v>10</v>
      </c>
      <c r="T33" s="6" t="s">
        <v>40</v>
      </c>
      <c r="U33" s="6" t="s">
        <v>50</v>
      </c>
      <c r="V33" s="6" t="s">
        <v>50</v>
      </c>
      <c r="W33" s="6" t="s">
        <v>191</v>
      </c>
      <c r="Y33" s="6" t="s">
        <v>213</v>
      </c>
      <c r="AC33" s="6">
        <v>420</v>
      </c>
      <c r="AF33" s="6" t="s">
        <v>39</v>
      </c>
      <c r="AG33" s="7"/>
      <c r="AH33" s="7"/>
      <c r="AI33" s="6" t="str">
        <f>HYPERLINK("https://doi.org/10.1515/9781400883912")</f>
        <v>https://doi.org/10.1515/9781400883912</v>
      </c>
      <c r="AK33" s="6" t="s">
        <v>46</v>
      </c>
    </row>
    <row r="34" spans="1:37" s="6" customFormat="1" x14ac:dyDescent="0.3">
      <c r="A34" s="6">
        <v>521940</v>
      </c>
      <c r="B34" s="7">
        <v>9781400881819</v>
      </c>
      <c r="C34" s="7"/>
      <c r="D34" s="7"/>
      <c r="F34" s="6" t="s">
        <v>214</v>
      </c>
      <c r="H34" s="6" t="s">
        <v>206</v>
      </c>
      <c r="J34" s="6">
        <v>1</v>
      </c>
      <c r="K34" s="6" t="s">
        <v>82</v>
      </c>
      <c r="L34" s="9" t="s">
        <v>215</v>
      </c>
      <c r="M34" s="6" t="s">
        <v>38</v>
      </c>
      <c r="N34" s="8">
        <v>42431</v>
      </c>
      <c r="O34" s="6">
        <v>1969</v>
      </c>
      <c r="P34" s="6">
        <v>130</v>
      </c>
      <c r="R34" s="6">
        <v>10</v>
      </c>
      <c r="T34" s="6" t="s">
        <v>40</v>
      </c>
      <c r="U34" s="6" t="s">
        <v>50</v>
      </c>
      <c r="V34" s="6" t="s">
        <v>50</v>
      </c>
      <c r="W34" s="6" t="s">
        <v>191</v>
      </c>
      <c r="Y34" s="6" t="s">
        <v>216</v>
      </c>
      <c r="AA34" s="6" t="s">
        <v>86</v>
      </c>
      <c r="AB34" s="6" t="s">
        <v>217</v>
      </c>
      <c r="AC34" s="6">
        <v>270</v>
      </c>
      <c r="AF34" s="6" t="s">
        <v>39</v>
      </c>
      <c r="AG34" s="7"/>
      <c r="AH34" s="7"/>
      <c r="AI34" s="6" t="str">
        <f>HYPERLINK("https://doi.org/10.1515/9781400881819")</f>
        <v>https://doi.org/10.1515/9781400881819</v>
      </c>
      <c r="AK34" s="6" t="s">
        <v>46</v>
      </c>
    </row>
    <row r="35" spans="1:37" s="6" customFormat="1" x14ac:dyDescent="0.3">
      <c r="A35" s="6">
        <v>563074</v>
      </c>
      <c r="B35" s="7">
        <v>9780691189413</v>
      </c>
      <c r="C35" s="7"/>
      <c r="D35" s="7"/>
      <c r="F35" s="6" t="s">
        <v>218</v>
      </c>
      <c r="H35" s="6" t="s">
        <v>219</v>
      </c>
      <c r="J35" s="6">
        <v>1</v>
      </c>
      <c r="M35" s="6" t="s">
        <v>38</v>
      </c>
      <c r="N35" s="8">
        <v>43627</v>
      </c>
      <c r="O35" s="6">
        <v>2019</v>
      </c>
      <c r="P35" s="6">
        <v>272</v>
      </c>
      <c r="R35" s="6">
        <v>10</v>
      </c>
      <c r="T35" s="6" t="s">
        <v>40</v>
      </c>
      <c r="U35" s="6" t="s">
        <v>41</v>
      </c>
      <c r="V35" s="6" t="s">
        <v>41</v>
      </c>
      <c r="W35" s="6" t="s">
        <v>220</v>
      </c>
      <c r="Y35" s="6" t="s">
        <v>221</v>
      </c>
      <c r="AA35" s="6" t="s">
        <v>222</v>
      </c>
      <c r="AB35" s="6" t="s">
        <v>223</v>
      </c>
      <c r="AC35" s="6">
        <v>39.950000000000003</v>
      </c>
      <c r="AF35" s="6" t="s">
        <v>39</v>
      </c>
      <c r="AG35" s="7"/>
      <c r="AH35" s="7"/>
      <c r="AI35" s="6" t="str">
        <f>HYPERLINK("https://doi.org/10.1515/9780691189413")</f>
        <v>https://doi.org/10.1515/9780691189413</v>
      </c>
      <c r="AK35" s="6" t="s">
        <v>46</v>
      </c>
    </row>
    <row r="36" spans="1:37" s="6" customFormat="1" x14ac:dyDescent="0.3">
      <c r="A36" s="6">
        <v>512144</v>
      </c>
      <c r="B36" s="7">
        <v>9781400839049</v>
      </c>
      <c r="C36" s="7"/>
      <c r="D36" s="7"/>
      <c r="F36" s="6" t="s">
        <v>224</v>
      </c>
      <c r="H36" s="6" t="s">
        <v>225</v>
      </c>
      <c r="J36" s="6">
        <v>1</v>
      </c>
      <c r="K36" s="6" t="s">
        <v>90</v>
      </c>
      <c r="L36" s="9" t="s">
        <v>226</v>
      </c>
      <c r="M36" s="6" t="s">
        <v>38</v>
      </c>
      <c r="N36" s="8">
        <v>40812</v>
      </c>
      <c r="O36" s="6">
        <v>2012</v>
      </c>
      <c r="P36" s="6">
        <v>512</v>
      </c>
      <c r="R36" s="6">
        <v>10</v>
      </c>
      <c r="T36" s="6" t="s">
        <v>40</v>
      </c>
      <c r="U36" s="6" t="s">
        <v>50</v>
      </c>
      <c r="V36" s="6" t="s">
        <v>50</v>
      </c>
      <c r="W36" s="6" t="s">
        <v>227</v>
      </c>
      <c r="Y36" s="6" t="s">
        <v>228</v>
      </c>
      <c r="AA36" s="6" t="s">
        <v>229</v>
      </c>
      <c r="AB36" s="6" t="s">
        <v>230</v>
      </c>
      <c r="AC36" s="6">
        <v>210</v>
      </c>
      <c r="AF36" s="6" t="s">
        <v>39</v>
      </c>
      <c r="AG36" s="7"/>
      <c r="AH36" s="7"/>
      <c r="AI36" s="6" t="str">
        <f>HYPERLINK("https://doi.org/10.1515/9781400839049")</f>
        <v>https://doi.org/10.1515/9781400839049</v>
      </c>
      <c r="AK36" s="6" t="s">
        <v>46</v>
      </c>
    </row>
    <row r="37" spans="1:37" s="6" customFormat="1" x14ac:dyDescent="0.3">
      <c r="A37" s="6">
        <v>511946</v>
      </c>
      <c r="B37" s="7">
        <v>9781400830329</v>
      </c>
      <c r="C37" s="7"/>
      <c r="D37" s="7"/>
      <c r="F37" s="6" t="s">
        <v>231</v>
      </c>
      <c r="G37" s="6" t="s">
        <v>232</v>
      </c>
      <c r="H37" s="6" t="s">
        <v>233</v>
      </c>
      <c r="J37" s="6">
        <v>1</v>
      </c>
      <c r="M37" s="6" t="s">
        <v>38</v>
      </c>
      <c r="N37" s="8">
        <v>40725</v>
      </c>
      <c r="O37" s="6">
        <v>2006</v>
      </c>
      <c r="P37" s="6">
        <v>240</v>
      </c>
      <c r="R37" s="6">
        <v>10</v>
      </c>
      <c r="T37" s="6" t="s">
        <v>40</v>
      </c>
      <c r="U37" s="6" t="s">
        <v>41</v>
      </c>
      <c r="V37" s="6" t="s">
        <v>41</v>
      </c>
      <c r="W37" s="6" t="s">
        <v>234</v>
      </c>
      <c r="Y37" s="6" t="s">
        <v>235</v>
      </c>
      <c r="AA37" s="6" t="s">
        <v>236</v>
      </c>
      <c r="AB37" s="6" t="s">
        <v>237</v>
      </c>
      <c r="AC37" s="6">
        <v>126</v>
      </c>
      <c r="AF37" s="6" t="s">
        <v>39</v>
      </c>
      <c r="AG37" s="7"/>
      <c r="AH37" s="7"/>
      <c r="AI37" s="6" t="str">
        <f>HYPERLINK("https://doi.org/10.1515/9781400830329")</f>
        <v>https://doi.org/10.1515/9781400830329</v>
      </c>
      <c r="AK37" s="6" t="s">
        <v>46</v>
      </c>
    </row>
    <row r="38" spans="1:37" s="6" customFormat="1" x14ac:dyDescent="0.3">
      <c r="A38" s="6">
        <v>521869</v>
      </c>
      <c r="B38" s="7">
        <v>9781400881796</v>
      </c>
      <c r="C38" s="7"/>
      <c r="D38" s="7"/>
      <c r="F38" s="6" t="s">
        <v>238</v>
      </c>
      <c r="H38" s="6" t="s">
        <v>206</v>
      </c>
      <c r="J38" s="6">
        <v>1</v>
      </c>
      <c r="K38" s="6" t="s">
        <v>82</v>
      </c>
      <c r="L38" s="9" t="s">
        <v>239</v>
      </c>
      <c r="M38" s="6" t="s">
        <v>38</v>
      </c>
      <c r="N38" s="8">
        <v>42431</v>
      </c>
      <c r="O38" s="6">
        <v>1972</v>
      </c>
      <c r="P38" s="6">
        <v>200</v>
      </c>
      <c r="R38" s="6">
        <v>10</v>
      </c>
      <c r="T38" s="6" t="s">
        <v>40</v>
      </c>
      <c r="U38" s="6" t="s">
        <v>132</v>
      </c>
      <c r="V38" s="6" t="s">
        <v>132</v>
      </c>
      <c r="W38" s="6" t="s">
        <v>240</v>
      </c>
      <c r="Y38" s="6" t="s">
        <v>241</v>
      </c>
      <c r="AA38" s="6" t="s">
        <v>86</v>
      </c>
      <c r="AC38" s="6">
        <v>320</v>
      </c>
      <c r="AF38" s="6" t="s">
        <v>39</v>
      </c>
      <c r="AG38" s="7"/>
      <c r="AH38" s="7"/>
      <c r="AI38" s="6" t="str">
        <f>HYPERLINK("https://doi.org/10.1515/9781400881796")</f>
        <v>https://doi.org/10.1515/9781400881796</v>
      </c>
      <c r="AK38" s="6" t="s">
        <v>46</v>
      </c>
    </row>
    <row r="39" spans="1:37" s="6" customFormat="1" x14ac:dyDescent="0.3">
      <c r="A39" s="6">
        <v>524999</v>
      </c>
      <c r="B39" s="7">
        <v>9781400884179</v>
      </c>
      <c r="C39" s="7"/>
      <c r="D39" s="7"/>
      <c r="F39" s="6" t="s">
        <v>242</v>
      </c>
      <c r="H39" s="6" t="s">
        <v>243</v>
      </c>
      <c r="J39" s="6">
        <v>1</v>
      </c>
      <c r="K39" s="6" t="s">
        <v>68</v>
      </c>
      <c r="L39" s="9" t="s">
        <v>244</v>
      </c>
      <c r="M39" s="6" t="s">
        <v>38</v>
      </c>
      <c r="N39" s="8">
        <v>42592</v>
      </c>
      <c r="O39" s="6">
        <v>1963</v>
      </c>
      <c r="P39" s="6">
        <v>656</v>
      </c>
      <c r="R39" s="6">
        <v>10</v>
      </c>
      <c r="T39" s="6" t="s">
        <v>40</v>
      </c>
      <c r="U39" s="6" t="s">
        <v>41</v>
      </c>
      <c r="V39" s="6" t="s">
        <v>41</v>
      </c>
      <c r="W39" s="6" t="s">
        <v>245</v>
      </c>
      <c r="Y39" s="6" t="s">
        <v>246</v>
      </c>
      <c r="AA39" s="6" t="s">
        <v>247</v>
      </c>
      <c r="AB39" s="6" t="s">
        <v>248</v>
      </c>
      <c r="AC39" s="6">
        <v>391.95</v>
      </c>
      <c r="AF39" s="6" t="s">
        <v>39</v>
      </c>
      <c r="AG39" s="7"/>
      <c r="AH39" s="7"/>
      <c r="AI39" s="6" t="str">
        <f>HYPERLINK("https://doi.org/10.1515/9781400884179")</f>
        <v>https://doi.org/10.1515/9781400884179</v>
      </c>
      <c r="AK39" s="6" t="s">
        <v>46</v>
      </c>
    </row>
    <row r="40" spans="1:37" s="6" customFormat="1" x14ac:dyDescent="0.3">
      <c r="A40" s="6">
        <v>578798</v>
      </c>
      <c r="B40" s="7">
        <v>9780691211701</v>
      </c>
      <c r="C40" s="7"/>
      <c r="D40" s="7"/>
      <c r="F40" s="6" t="s">
        <v>249</v>
      </c>
      <c r="G40" s="6" t="s">
        <v>250</v>
      </c>
      <c r="H40" s="6" t="s">
        <v>251</v>
      </c>
      <c r="J40" s="6">
        <v>1</v>
      </c>
      <c r="M40" s="6" t="s">
        <v>38</v>
      </c>
      <c r="N40" s="8">
        <v>43921</v>
      </c>
      <c r="O40" s="6">
        <v>1999</v>
      </c>
      <c r="P40" s="6">
        <v>400</v>
      </c>
      <c r="R40" s="6">
        <v>10</v>
      </c>
      <c r="T40" s="6" t="s">
        <v>40</v>
      </c>
      <c r="U40" s="6" t="s">
        <v>99</v>
      </c>
      <c r="V40" s="6" t="s">
        <v>99</v>
      </c>
      <c r="W40" s="6" t="s">
        <v>252</v>
      </c>
      <c r="Y40" s="6" t="s">
        <v>253</v>
      </c>
      <c r="AA40" s="6" t="s">
        <v>254</v>
      </c>
      <c r="AB40" s="6" t="s">
        <v>255</v>
      </c>
      <c r="AC40" s="6">
        <v>420</v>
      </c>
      <c r="AF40" s="6" t="s">
        <v>39</v>
      </c>
      <c r="AG40" s="7"/>
      <c r="AH40" s="7"/>
      <c r="AI40" s="6" t="str">
        <f>HYPERLINK("https://doi.org/10.1515/9780691211701")</f>
        <v>https://doi.org/10.1515/9780691211701</v>
      </c>
      <c r="AK40" s="6" t="s">
        <v>46</v>
      </c>
    </row>
    <row r="41" spans="1:37" s="6" customFormat="1" x14ac:dyDescent="0.3">
      <c r="A41" s="6">
        <v>506645</v>
      </c>
      <c r="B41" s="7">
        <v>9781400835539</v>
      </c>
      <c r="C41" s="7"/>
      <c r="D41" s="7"/>
      <c r="F41" s="6" t="s">
        <v>256</v>
      </c>
      <c r="G41" s="6" t="s">
        <v>257</v>
      </c>
      <c r="H41" s="6" t="s">
        <v>206</v>
      </c>
      <c r="J41" s="6">
        <v>3</v>
      </c>
      <c r="K41" s="6" t="s">
        <v>82</v>
      </c>
      <c r="L41" s="9" t="s">
        <v>258</v>
      </c>
      <c r="M41" s="6" t="s">
        <v>38</v>
      </c>
      <c r="N41" s="8">
        <v>40585</v>
      </c>
      <c r="O41" s="6">
        <v>2006</v>
      </c>
      <c r="P41" s="6">
        <v>320</v>
      </c>
      <c r="R41" s="6">
        <v>10</v>
      </c>
      <c r="T41" s="6" t="s">
        <v>40</v>
      </c>
      <c r="U41" s="6" t="s">
        <v>41</v>
      </c>
      <c r="V41" s="6" t="s">
        <v>41</v>
      </c>
      <c r="W41" s="6" t="s">
        <v>259</v>
      </c>
      <c r="Y41" s="6" t="s">
        <v>260</v>
      </c>
      <c r="AA41" s="6" t="s">
        <v>261</v>
      </c>
      <c r="AB41" s="6" t="s">
        <v>262</v>
      </c>
      <c r="AC41" s="6">
        <v>380</v>
      </c>
      <c r="AF41" s="6" t="s">
        <v>39</v>
      </c>
      <c r="AG41" s="7"/>
      <c r="AH41" s="7"/>
      <c r="AI41" s="6" t="str">
        <f>HYPERLINK("https://doi.org/10.1515/9781400835539")</f>
        <v>https://doi.org/10.1515/9781400835539</v>
      </c>
      <c r="AK41" s="6" t="s">
        <v>46</v>
      </c>
    </row>
    <row r="42" spans="1:37" s="6" customFormat="1" x14ac:dyDescent="0.3">
      <c r="A42" s="6">
        <v>528035</v>
      </c>
      <c r="B42" s="7">
        <v>9781400885398</v>
      </c>
      <c r="C42" s="7"/>
      <c r="D42" s="7"/>
      <c r="F42" s="6" t="s">
        <v>263</v>
      </c>
      <c r="I42" s="6" t="s">
        <v>264</v>
      </c>
      <c r="J42" s="6">
        <v>1</v>
      </c>
      <c r="M42" s="6" t="s">
        <v>38</v>
      </c>
      <c r="N42" s="8">
        <v>42927</v>
      </c>
      <c r="O42" s="6">
        <v>2017</v>
      </c>
      <c r="P42" s="6">
        <v>456</v>
      </c>
      <c r="R42" s="6">
        <v>10</v>
      </c>
      <c r="T42" s="6" t="s">
        <v>40</v>
      </c>
      <c r="U42" s="6" t="s">
        <v>41</v>
      </c>
      <c r="V42" s="6" t="s">
        <v>41</v>
      </c>
      <c r="W42" s="6" t="s">
        <v>265</v>
      </c>
      <c r="Y42" s="6" t="s">
        <v>266</v>
      </c>
      <c r="AA42" s="6" t="s">
        <v>267</v>
      </c>
      <c r="AB42" s="6" t="s">
        <v>268</v>
      </c>
      <c r="AC42" s="6">
        <v>230</v>
      </c>
      <c r="AF42" s="6" t="s">
        <v>39</v>
      </c>
      <c r="AG42" s="7"/>
      <c r="AH42" s="7"/>
      <c r="AI42" s="6" t="str">
        <f>HYPERLINK("https://doi.org/10.1515/9781400885398")</f>
        <v>https://doi.org/10.1515/9781400885398</v>
      </c>
      <c r="AK42" s="6" t="s">
        <v>46</v>
      </c>
    </row>
    <row r="43" spans="1:37" s="6" customFormat="1" x14ac:dyDescent="0.3">
      <c r="A43" s="6">
        <v>575505</v>
      </c>
      <c r="B43" s="7">
        <v>9780300248814</v>
      </c>
      <c r="C43" s="7"/>
      <c r="D43" s="7"/>
      <c r="F43" s="6" t="s">
        <v>269</v>
      </c>
      <c r="H43" s="6" t="s">
        <v>270</v>
      </c>
      <c r="J43" s="6">
        <v>1</v>
      </c>
      <c r="M43" s="6" t="s">
        <v>271</v>
      </c>
      <c r="N43" s="8">
        <v>43871</v>
      </c>
      <c r="O43" s="6">
        <v>2020</v>
      </c>
      <c r="P43" s="6">
        <v>256</v>
      </c>
      <c r="R43" s="6">
        <v>10</v>
      </c>
      <c r="T43" s="6" t="s">
        <v>40</v>
      </c>
      <c r="U43" s="6" t="s">
        <v>272</v>
      </c>
      <c r="V43" s="6" t="s">
        <v>272</v>
      </c>
      <c r="W43" s="6" t="s">
        <v>273</v>
      </c>
      <c r="Y43" s="6" t="s">
        <v>274</v>
      </c>
      <c r="AB43" s="6" t="s">
        <v>275</v>
      </c>
      <c r="AC43" s="6">
        <v>50.95</v>
      </c>
      <c r="AF43" s="6" t="s">
        <v>39</v>
      </c>
      <c r="AG43" s="7"/>
      <c r="AH43" s="7"/>
      <c r="AI43" s="6" t="str">
        <f>HYPERLINK("https://doi.org/10.12987/9780300248814?locatt=mode:legacy")</f>
        <v>https://doi.org/10.12987/9780300248814?locatt=mode:legacy</v>
      </c>
      <c r="AK43" s="6" t="s">
        <v>46</v>
      </c>
    </row>
    <row r="44" spans="1:37" s="6" customFormat="1" x14ac:dyDescent="0.3">
      <c r="A44" s="6">
        <v>506952</v>
      </c>
      <c r="B44" s="7">
        <v>9781400830244</v>
      </c>
      <c r="C44" s="7"/>
      <c r="D44" s="7"/>
      <c r="F44" s="6" t="s">
        <v>276</v>
      </c>
      <c r="H44" s="6" t="s">
        <v>277</v>
      </c>
      <c r="J44" s="6">
        <v>1</v>
      </c>
      <c r="M44" s="6" t="s">
        <v>38</v>
      </c>
      <c r="N44" s="8">
        <v>39914</v>
      </c>
      <c r="O44" s="6">
        <v>2008</v>
      </c>
      <c r="P44" s="6">
        <v>240</v>
      </c>
      <c r="R44" s="6">
        <v>10</v>
      </c>
      <c r="T44" s="6" t="s">
        <v>40</v>
      </c>
      <c r="U44" s="6" t="s">
        <v>99</v>
      </c>
      <c r="V44" s="6" t="s">
        <v>99</v>
      </c>
      <c r="W44" s="6" t="s">
        <v>278</v>
      </c>
      <c r="Y44" s="6" t="s">
        <v>279</v>
      </c>
      <c r="AA44" s="6" t="s">
        <v>280</v>
      </c>
      <c r="AB44" s="6" t="s">
        <v>281</v>
      </c>
      <c r="AC44" s="6">
        <v>185</v>
      </c>
      <c r="AF44" s="6" t="s">
        <v>39</v>
      </c>
      <c r="AG44" s="7"/>
      <c r="AH44" s="7"/>
      <c r="AI44" s="6" t="str">
        <f>HYPERLINK("https://doi.org/10.1515/9781400830244")</f>
        <v>https://doi.org/10.1515/9781400830244</v>
      </c>
      <c r="AK44" s="6" t="s">
        <v>46</v>
      </c>
    </row>
    <row r="45" spans="1:37" s="6" customFormat="1" x14ac:dyDescent="0.3">
      <c r="A45" s="6">
        <v>524978</v>
      </c>
      <c r="B45" s="7">
        <v>9781400883868</v>
      </c>
      <c r="C45" s="7"/>
      <c r="D45" s="7"/>
      <c r="F45" s="6" t="s">
        <v>282</v>
      </c>
      <c r="H45" s="6" t="s">
        <v>283</v>
      </c>
      <c r="J45" s="6">
        <v>1</v>
      </c>
      <c r="K45" s="6" t="s">
        <v>90</v>
      </c>
      <c r="L45" s="9" t="s">
        <v>284</v>
      </c>
      <c r="M45" s="6" t="s">
        <v>38</v>
      </c>
      <c r="N45" s="8">
        <v>42523</v>
      </c>
      <c r="O45" s="6">
        <v>1946</v>
      </c>
      <c r="P45" s="6">
        <v>575</v>
      </c>
      <c r="R45" s="6">
        <v>10</v>
      </c>
      <c r="T45" s="6" t="s">
        <v>40</v>
      </c>
      <c r="U45" s="6" t="s">
        <v>176</v>
      </c>
      <c r="V45" s="6" t="s">
        <v>176</v>
      </c>
      <c r="W45" s="6" t="s">
        <v>285</v>
      </c>
      <c r="Y45" s="6" t="s">
        <v>286</v>
      </c>
      <c r="AB45" s="6" t="s">
        <v>287</v>
      </c>
      <c r="AC45" s="6">
        <v>391.95</v>
      </c>
      <c r="AF45" s="6" t="s">
        <v>39</v>
      </c>
      <c r="AG45" s="7"/>
      <c r="AH45" s="7"/>
      <c r="AI45" s="6" t="str">
        <f>HYPERLINK("https://doi.org/10.1515/9781400883868")</f>
        <v>https://doi.org/10.1515/9781400883868</v>
      </c>
      <c r="AK45" s="6" t="s">
        <v>46</v>
      </c>
    </row>
    <row r="46" spans="1:37" s="6" customFormat="1" x14ac:dyDescent="0.3">
      <c r="A46" s="6">
        <v>507082</v>
      </c>
      <c r="B46" s="7">
        <v>9781400835355</v>
      </c>
      <c r="C46" s="7"/>
      <c r="D46" s="7"/>
      <c r="F46" s="6" t="s">
        <v>288</v>
      </c>
      <c r="H46" s="6" t="s">
        <v>289</v>
      </c>
      <c r="J46" s="6">
        <v>1</v>
      </c>
      <c r="K46" s="6" t="s">
        <v>150</v>
      </c>
      <c r="L46" s="9" t="s">
        <v>290</v>
      </c>
      <c r="M46" s="6" t="s">
        <v>38</v>
      </c>
      <c r="N46" s="8">
        <v>40360</v>
      </c>
      <c r="O46" s="6">
        <v>2010</v>
      </c>
      <c r="P46" s="6">
        <v>424</v>
      </c>
      <c r="R46" s="6">
        <v>10</v>
      </c>
      <c r="T46" s="6" t="s">
        <v>40</v>
      </c>
      <c r="U46" s="6" t="s">
        <v>99</v>
      </c>
      <c r="V46" s="6" t="s">
        <v>99</v>
      </c>
      <c r="W46" s="6" t="s">
        <v>291</v>
      </c>
      <c r="Y46" s="6" t="s">
        <v>292</v>
      </c>
      <c r="AA46" s="6" t="s">
        <v>293</v>
      </c>
      <c r="AB46" s="6" t="s">
        <v>294</v>
      </c>
      <c r="AC46" s="6">
        <v>185</v>
      </c>
      <c r="AF46" s="6" t="s">
        <v>39</v>
      </c>
      <c r="AG46" s="7"/>
      <c r="AH46" s="7"/>
      <c r="AI46" s="6" t="str">
        <f>HYPERLINK("https://doi.org/10.1515/9781400835355")</f>
        <v>https://doi.org/10.1515/9781400835355</v>
      </c>
      <c r="AK46" s="6" t="s">
        <v>46</v>
      </c>
    </row>
    <row r="47" spans="1:37" s="6" customFormat="1" x14ac:dyDescent="0.3">
      <c r="A47" s="6">
        <v>542572</v>
      </c>
      <c r="B47" s="7">
        <v>9780691186900</v>
      </c>
      <c r="C47" s="7"/>
      <c r="D47" s="7"/>
      <c r="F47" s="6" t="s">
        <v>295</v>
      </c>
      <c r="H47" s="6" t="s">
        <v>130</v>
      </c>
      <c r="J47" s="6">
        <v>1</v>
      </c>
      <c r="K47" s="6" t="s">
        <v>296</v>
      </c>
      <c r="L47" s="9" t="s">
        <v>151</v>
      </c>
      <c r="M47" s="6" t="s">
        <v>38</v>
      </c>
      <c r="N47" s="8">
        <v>43256</v>
      </c>
      <c r="O47" s="6">
        <v>1993</v>
      </c>
      <c r="R47" s="6">
        <v>10</v>
      </c>
      <c r="T47" s="6" t="s">
        <v>40</v>
      </c>
      <c r="U47" s="6" t="s">
        <v>50</v>
      </c>
      <c r="V47" s="6" t="s">
        <v>50</v>
      </c>
      <c r="W47" s="6" t="s">
        <v>297</v>
      </c>
      <c r="Y47" s="6" t="s">
        <v>298</v>
      </c>
      <c r="AB47" s="6" t="s">
        <v>299</v>
      </c>
      <c r="AC47" s="6">
        <v>391.95</v>
      </c>
      <c r="AF47" s="6" t="s">
        <v>39</v>
      </c>
      <c r="AG47" s="7"/>
      <c r="AH47" s="7"/>
      <c r="AI47" s="6" t="str">
        <f>HYPERLINK("https://doi.org/10.1515/9780691186900?locatt=mode:legacy")</f>
        <v>https://doi.org/10.1515/9780691186900?locatt=mode:legacy</v>
      </c>
      <c r="AK47" s="6" t="s">
        <v>46</v>
      </c>
    </row>
    <row r="48" spans="1:37" s="6" customFormat="1" x14ac:dyDescent="0.3">
      <c r="A48" s="6">
        <v>524981</v>
      </c>
      <c r="B48" s="7">
        <v>9781400883905</v>
      </c>
      <c r="C48" s="7"/>
      <c r="D48" s="7"/>
      <c r="F48" s="6" t="s">
        <v>300</v>
      </c>
      <c r="G48" s="6" t="s">
        <v>301</v>
      </c>
      <c r="H48" s="6" t="s">
        <v>302</v>
      </c>
      <c r="J48" s="6">
        <v>1</v>
      </c>
      <c r="K48" s="6" t="s">
        <v>68</v>
      </c>
      <c r="L48" s="9" t="s">
        <v>303</v>
      </c>
      <c r="M48" s="6" t="s">
        <v>38</v>
      </c>
      <c r="N48" s="8">
        <v>42523</v>
      </c>
      <c r="O48" s="6">
        <v>1946</v>
      </c>
      <c r="P48" s="6">
        <v>336</v>
      </c>
      <c r="R48" s="6">
        <v>10</v>
      </c>
      <c r="T48" s="6" t="s">
        <v>40</v>
      </c>
      <c r="U48" s="6" t="s">
        <v>41</v>
      </c>
      <c r="V48" s="6" t="s">
        <v>41</v>
      </c>
      <c r="W48" s="6" t="s">
        <v>304</v>
      </c>
      <c r="Y48" s="6" t="s">
        <v>305</v>
      </c>
      <c r="AC48" s="6">
        <v>420</v>
      </c>
      <c r="AF48" s="6" t="s">
        <v>39</v>
      </c>
      <c r="AG48" s="7"/>
      <c r="AH48" s="7"/>
      <c r="AI48" s="6" t="str">
        <f>HYPERLINK("https://doi.org/10.1515/9781400883905")</f>
        <v>https://doi.org/10.1515/9781400883905</v>
      </c>
      <c r="AK48" s="6" t="s">
        <v>46</v>
      </c>
    </row>
    <row r="49" spans="1:37" s="6" customFormat="1" x14ac:dyDescent="0.3">
      <c r="A49" s="6">
        <v>526609</v>
      </c>
      <c r="B49" s="7">
        <v>9781400874477</v>
      </c>
      <c r="C49" s="7"/>
      <c r="D49" s="7"/>
      <c r="F49" s="6" t="s">
        <v>306</v>
      </c>
      <c r="I49" s="6" t="s">
        <v>307</v>
      </c>
      <c r="J49" s="6">
        <v>1</v>
      </c>
      <c r="M49" s="6" t="s">
        <v>38</v>
      </c>
      <c r="N49" s="8">
        <v>42262</v>
      </c>
      <c r="O49" s="6">
        <v>2016</v>
      </c>
      <c r="P49" s="6">
        <v>1016</v>
      </c>
      <c r="R49" s="6">
        <v>10</v>
      </c>
      <c r="T49" s="6" t="s">
        <v>40</v>
      </c>
      <c r="U49" s="6" t="s">
        <v>41</v>
      </c>
      <c r="V49" s="6" t="s">
        <v>41</v>
      </c>
      <c r="W49" s="6" t="s">
        <v>308</v>
      </c>
      <c r="Y49" s="6" t="s">
        <v>309</v>
      </c>
      <c r="AA49" s="6" t="s">
        <v>310</v>
      </c>
      <c r="AB49" s="6" t="s">
        <v>311</v>
      </c>
      <c r="AC49" s="6">
        <v>230</v>
      </c>
      <c r="AF49" s="6" t="s">
        <v>39</v>
      </c>
      <c r="AG49" s="7"/>
      <c r="AH49" s="7"/>
      <c r="AI49" s="6" t="str">
        <f>HYPERLINK("https://doi.org/10.1515/9781400874477")</f>
        <v>https://doi.org/10.1515/9781400874477</v>
      </c>
      <c r="AK49" s="6" t="s">
        <v>46</v>
      </c>
    </row>
    <row r="50" spans="1:37" s="6" customFormat="1" x14ac:dyDescent="0.3">
      <c r="A50" s="6">
        <v>584120</v>
      </c>
      <c r="B50" s="7">
        <v>9780691213194</v>
      </c>
      <c r="C50" s="7"/>
      <c r="D50" s="7"/>
      <c r="F50" s="6" t="s">
        <v>312</v>
      </c>
      <c r="H50" s="6" t="s">
        <v>313</v>
      </c>
      <c r="J50" s="6">
        <v>1</v>
      </c>
      <c r="M50" s="6" t="s">
        <v>38</v>
      </c>
      <c r="N50" s="8">
        <v>43956</v>
      </c>
      <c r="O50" s="6">
        <v>1993</v>
      </c>
      <c r="P50" s="6">
        <v>200</v>
      </c>
      <c r="R50" s="6">
        <v>10</v>
      </c>
      <c r="T50" s="6" t="s">
        <v>40</v>
      </c>
      <c r="U50" s="6" t="s">
        <v>176</v>
      </c>
      <c r="V50" s="6" t="s">
        <v>176</v>
      </c>
      <c r="W50" s="6" t="s">
        <v>285</v>
      </c>
      <c r="Y50" s="6" t="s">
        <v>314</v>
      </c>
      <c r="AA50" s="6" t="s">
        <v>315</v>
      </c>
      <c r="AB50" s="6" t="s">
        <v>316</v>
      </c>
      <c r="AC50" s="6">
        <v>230</v>
      </c>
      <c r="AF50" s="6" t="s">
        <v>39</v>
      </c>
      <c r="AG50" s="7"/>
      <c r="AH50" s="7"/>
      <c r="AI50" s="6" t="str">
        <f>HYPERLINK("https://doi.org/10.1515/9780691213194")</f>
        <v>https://doi.org/10.1515/9780691213194</v>
      </c>
      <c r="AK50" s="6" t="s">
        <v>46</v>
      </c>
    </row>
    <row r="51" spans="1:37" s="6" customFormat="1" x14ac:dyDescent="0.3">
      <c r="A51" s="6">
        <v>573372</v>
      </c>
      <c r="B51" s="7">
        <v>9780691197487</v>
      </c>
      <c r="C51" s="7"/>
      <c r="D51" s="7"/>
      <c r="F51" s="6" t="s">
        <v>317</v>
      </c>
      <c r="G51" s="6" t="s">
        <v>318</v>
      </c>
      <c r="H51" s="6" t="s">
        <v>319</v>
      </c>
      <c r="J51" s="6">
        <v>1</v>
      </c>
      <c r="K51" s="6" t="s">
        <v>82</v>
      </c>
      <c r="L51" s="9" t="s">
        <v>320</v>
      </c>
      <c r="M51" s="6" t="s">
        <v>38</v>
      </c>
      <c r="N51" s="8">
        <v>43893</v>
      </c>
      <c r="O51" s="6">
        <v>2020</v>
      </c>
      <c r="P51" s="6">
        <v>200</v>
      </c>
      <c r="R51" s="6">
        <v>10</v>
      </c>
      <c r="T51" s="6" t="s">
        <v>40</v>
      </c>
      <c r="U51" s="6" t="s">
        <v>50</v>
      </c>
      <c r="V51" s="6" t="s">
        <v>50</v>
      </c>
      <c r="W51" s="6" t="s">
        <v>321</v>
      </c>
      <c r="Y51" s="6" t="s">
        <v>322</v>
      </c>
      <c r="AB51" s="6" t="s">
        <v>323</v>
      </c>
      <c r="AC51" s="6">
        <v>450</v>
      </c>
      <c r="AF51" s="6" t="s">
        <v>39</v>
      </c>
      <c r="AG51" s="7"/>
      <c r="AH51" s="7"/>
      <c r="AI51" s="6" t="str">
        <f>HYPERLINK("https://doi.org/10.1515/9780691197487")</f>
        <v>https://doi.org/10.1515/9780691197487</v>
      </c>
      <c r="AK51" s="6" t="s">
        <v>46</v>
      </c>
    </row>
    <row r="52" spans="1:37" s="6" customFormat="1" x14ac:dyDescent="0.3">
      <c r="A52" s="6">
        <v>568879</v>
      </c>
      <c r="B52" s="7">
        <v>9780691199498</v>
      </c>
      <c r="C52" s="7"/>
      <c r="D52" s="7"/>
      <c r="F52" s="6" t="s">
        <v>324</v>
      </c>
      <c r="G52" s="6" t="s">
        <v>325</v>
      </c>
      <c r="H52" s="6" t="s">
        <v>326</v>
      </c>
      <c r="J52" s="6">
        <v>1</v>
      </c>
      <c r="K52" s="6" t="s">
        <v>58</v>
      </c>
      <c r="L52" s="9" t="s">
        <v>327</v>
      </c>
      <c r="M52" s="6" t="s">
        <v>38</v>
      </c>
      <c r="N52" s="8">
        <v>43788</v>
      </c>
      <c r="O52" s="6">
        <v>2010</v>
      </c>
      <c r="P52" s="6">
        <v>296</v>
      </c>
      <c r="R52" s="6">
        <v>10</v>
      </c>
      <c r="T52" s="6" t="s">
        <v>40</v>
      </c>
      <c r="U52" s="6" t="s">
        <v>50</v>
      </c>
      <c r="V52" s="6" t="s">
        <v>50</v>
      </c>
      <c r="W52" s="6" t="s">
        <v>196</v>
      </c>
      <c r="Y52" s="6" t="s">
        <v>328</v>
      </c>
      <c r="AA52" s="6" t="s">
        <v>329</v>
      </c>
      <c r="AB52" s="6" t="s">
        <v>330</v>
      </c>
      <c r="AC52" s="6">
        <v>78</v>
      </c>
      <c r="AF52" s="6" t="s">
        <v>39</v>
      </c>
      <c r="AG52" s="7"/>
      <c r="AH52" s="7"/>
      <c r="AI52" s="6" t="str">
        <f>HYPERLINK("https://doi.org/10.1515/9780691199498")</f>
        <v>https://doi.org/10.1515/9780691199498</v>
      </c>
      <c r="AK52" s="6" t="s">
        <v>46</v>
      </c>
    </row>
    <row r="53" spans="1:37" s="6" customFormat="1" x14ac:dyDescent="0.3">
      <c r="A53" s="6">
        <v>563224</v>
      </c>
      <c r="B53" s="7">
        <v>9780691191997</v>
      </c>
      <c r="C53" s="7"/>
      <c r="D53" s="7"/>
      <c r="F53" s="6" t="s">
        <v>331</v>
      </c>
      <c r="G53" s="6" t="s">
        <v>332</v>
      </c>
      <c r="H53" s="6" t="s">
        <v>333</v>
      </c>
      <c r="J53" s="6">
        <v>1</v>
      </c>
      <c r="K53" s="6" t="s">
        <v>58</v>
      </c>
      <c r="L53" s="9" t="s">
        <v>139</v>
      </c>
      <c r="M53" s="6" t="s">
        <v>38</v>
      </c>
      <c r="N53" s="8">
        <v>43669</v>
      </c>
      <c r="O53" s="6">
        <v>2019</v>
      </c>
      <c r="P53" s="6">
        <v>336</v>
      </c>
      <c r="R53" s="6">
        <v>10</v>
      </c>
      <c r="T53" s="6" t="s">
        <v>40</v>
      </c>
      <c r="U53" s="6" t="s">
        <v>272</v>
      </c>
      <c r="V53" s="6" t="s">
        <v>272</v>
      </c>
      <c r="W53" s="6" t="s">
        <v>334</v>
      </c>
      <c r="Y53" s="6" t="s">
        <v>335</v>
      </c>
      <c r="AA53" s="6" t="s">
        <v>336</v>
      </c>
      <c r="AB53" s="6" t="s">
        <v>337</v>
      </c>
      <c r="AC53" s="6">
        <v>75.95</v>
      </c>
      <c r="AF53" s="6" t="s">
        <v>39</v>
      </c>
      <c r="AG53" s="7"/>
      <c r="AH53" s="7"/>
      <c r="AI53" s="6" t="str">
        <f>HYPERLINK("https://doi.org/10.1515/9780691191997")</f>
        <v>https://doi.org/10.1515/9780691191997</v>
      </c>
      <c r="AK53" s="6" t="s">
        <v>46</v>
      </c>
    </row>
    <row r="54" spans="1:37" s="6" customFormat="1" x14ac:dyDescent="0.3">
      <c r="A54" s="6">
        <v>591362</v>
      </c>
      <c r="B54" s="7">
        <v>9780231550505</v>
      </c>
      <c r="C54" s="7"/>
      <c r="D54" s="7"/>
      <c r="F54" s="6" t="s">
        <v>338</v>
      </c>
      <c r="G54" s="6" t="s">
        <v>339</v>
      </c>
      <c r="H54" s="6" t="s">
        <v>340</v>
      </c>
      <c r="J54" s="6">
        <v>1</v>
      </c>
      <c r="M54" s="6" t="s">
        <v>341</v>
      </c>
      <c r="N54" s="8">
        <v>44316</v>
      </c>
      <c r="O54" s="6">
        <v>2021</v>
      </c>
      <c r="R54" s="6">
        <v>10</v>
      </c>
      <c r="T54" s="6" t="s">
        <v>40</v>
      </c>
      <c r="U54" s="6" t="s">
        <v>41</v>
      </c>
      <c r="V54" s="6" t="s">
        <v>41</v>
      </c>
      <c r="W54" s="6" t="s">
        <v>342</v>
      </c>
      <c r="Y54" s="6" t="s">
        <v>343</v>
      </c>
      <c r="Z54" s="6" t="s">
        <v>344</v>
      </c>
      <c r="AA54" s="6" t="s">
        <v>345</v>
      </c>
      <c r="AB54" s="6" t="s">
        <v>346</v>
      </c>
      <c r="AC54" s="6">
        <v>24.95</v>
      </c>
      <c r="AF54" s="6" t="s">
        <v>39</v>
      </c>
      <c r="AG54" s="7"/>
      <c r="AH54" s="7"/>
      <c r="AI54" s="6" t="str">
        <f>HYPERLINK("https://doi.org/10.7312/sulz19378")</f>
        <v>https://doi.org/10.7312/sulz19378</v>
      </c>
      <c r="AK54" s="6" t="s">
        <v>46</v>
      </c>
    </row>
    <row r="55" spans="1:37" s="6" customFormat="1" x14ac:dyDescent="0.3">
      <c r="A55" s="6">
        <v>563364</v>
      </c>
      <c r="B55" s="7">
        <v>9780691192543</v>
      </c>
      <c r="C55" s="7"/>
      <c r="D55" s="7"/>
      <c r="F55" s="6" t="s">
        <v>347</v>
      </c>
      <c r="G55" s="6" t="s">
        <v>348</v>
      </c>
      <c r="H55" s="6" t="s">
        <v>349</v>
      </c>
      <c r="J55" s="6">
        <v>1</v>
      </c>
      <c r="M55" s="6" t="s">
        <v>38</v>
      </c>
      <c r="N55" s="8">
        <v>43767</v>
      </c>
      <c r="O55" s="6">
        <v>2019</v>
      </c>
      <c r="P55" s="6">
        <v>440</v>
      </c>
      <c r="R55" s="6">
        <v>10</v>
      </c>
      <c r="T55" s="6" t="s">
        <v>40</v>
      </c>
      <c r="U55" s="6" t="s">
        <v>41</v>
      </c>
      <c r="V55" s="6" t="s">
        <v>41</v>
      </c>
      <c r="W55" s="6" t="s">
        <v>350</v>
      </c>
      <c r="Y55" s="6" t="s">
        <v>351</v>
      </c>
      <c r="AA55" s="6" t="s">
        <v>352</v>
      </c>
      <c r="AB55" s="6" t="s">
        <v>353</v>
      </c>
      <c r="AC55" s="6">
        <v>116</v>
      </c>
      <c r="AF55" s="6" t="s">
        <v>39</v>
      </c>
      <c r="AG55" s="7"/>
      <c r="AH55" s="7"/>
      <c r="AI55" s="6" t="str">
        <f>HYPERLINK("https://doi.org/10.1515/9780691192543")</f>
        <v>https://doi.org/10.1515/9780691192543</v>
      </c>
      <c r="AK55" s="6" t="s">
        <v>46</v>
      </c>
    </row>
    <row r="56" spans="1:37" s="6" customFormat="1" x14ac:dyDescent="0.3">
      <c r="A56" s="6">
        <v>543135</v>
      </c>
      <c r="B56" s="7">
        <v>9780674982697</v>
      </c>
      <c r="C56" s="7"/>
      <c r="D56" s="7"/>
      <c r="F56" s="6" t="s">
        <v>354</v>
      </c>
      <c r="G56" s="6" t="s">
        <v>355</v>
      </c>
      <c r="H56" s="6" t="s">
        <v>356</v>
      </c>
      <c r="J56" s="6">
        <v>1</v>
      </c>
      <c r="M56" s="6" t="s">
        <v>357</v>
      </c>
      <c r="N56" s="8">
        <v>43409</v>
      </c>
      <c r="O56" s="6">
        <v>2017</v>
      </c>
      <c r="P56" s="6">
        <v>400</v>
      </c>
      <c r="R56" s="6">
        <v>10</v>
      </c>
      <c r="T56" s="6" t="s">
        <v>40</v>
      </c>
      <c r="U56" s="6" t="s">
        <v>176</v>
      </c>
      <c r="V56" s="6" t="s">
        <v>176</v>
      </c>
      <c r="W56" s="6" t="s">
        <v>358</v>
      </c>
      <c r="Y56" s="6" t="s">
        <v>359</v>
      </c>
      <c r="Z56" s="6" t="s">
        <v>360</v>
      </c>
      <c r="AA56" s="6" t="s">
        <v>361</v>
      </c>
      <c r="AB56" s="6" t="s">
        <v>362</v>
      </c>
      <c r="AC56" s="6">
        <v>22.95</v>
      </c>
      <c r="AF56" s="6" t="s">
        <v>39</v>
      </c>
      <c r="AG56" s="7"/>
      <c r="AH56" s="7"/>
      <c r="AI56" s="6" t="str">
        <f>HYPERLINK("https://doi.org/10.4159/9780674982697")</f>
        <v>https://doi.org/10.4159/9780674982697</v>
      </c>
      <c r="AK56" s="6" t="s">
        <v>46</v>
      </c>
    </row>
    <row r="57" spans="1:37" s="6" customFormat="1" x14ac:dyDescent="0.3">
      <c r="A57" s="6">
        <v>551485</v>
      </c>
      <c r="B57" s="7">
        <v>9783110652864</v>
      </c>
      <c r="C57" s="7"/>
      <c r="D57" s="7"/>
      <c r="E57" s="6" t="s">
        <v>169</v>
      </c>
      <c r="F57" s="6" t="s">
        <v>363</v>
      </c>
      <c r="G57" s="6" t="s">
        <v>364</v>
      </c>
      <c r="H57" s="6" t="s">
        <v>365</v>
      </c>
      <c r="J57" s="6">
        <v>1</v>
      </c>
      <c r="K57" s="6" t="s">
        <v>173</v>
      </c>
      <c r="M57" s="6" t="s">
        <v>175</v>
      </c>
      <c r="N57" s="8">
        <v>43746</v>
      </c>
      <c r="O57" s="6">
        <v>2019</v>
      </c>
      <c r="P57" s="6">
        <v>293</v>
      </c>
      <c r="Q57" s="6">
        <v>7</v>
      </c>
      <c r="S57" s="6">
        <v>2417</v>
      </c>
      <c r="T57" s="6" t="s">
        <v>40</v>
      </c>
      <c r="U57" s="6" t="s">
        <v>366</v>
      </c>
      <c r="V57" s="6" t="s">
        <v>366</v>
      </c>
      <c r="W57" s="6" t="s">
        <v>367</v>
      </c>
      <c r="X57" s="6" t="s">
        <v>178</v>
      </c>
      <c r="Y57" s="6" t="s">
        <v>368</v>
      </c>
      <c r="AB57" s="6" t="s">
        <v>369</v>
      </c>
      <c r="AC57" s="6">
        <v>699</v>
      </c>
      <c r="AF57" s="6" t="s">
        <v>39</v>
      </c>
      <c r="AG57" s="7"/>
      <c r="AH57" s="7"/>
      <c r="AI57" s="6" t="str">
        <f>HYPERLINK("https://doi.org/10.1515/9783110652864")</f>
        <v>https://doi.org/10.1515/9783110652864</v>
      </c>
      <c r="AK57" s="6" t="s">
        <v>46</v>
      </c>
    </row>
    <row r="58" spans="1:37" s="6" customFormat="1" x14ac:dyDescent="0.3">
      <c r="A58" s="6">
        <v>529236</v>
      </c>
      <c r="B58" s="7">
        <v>9781400865321</v>
      </c>
      <c r="C58" s="7"/>
      <c r="D58" s="7"/>
      <c r="F58" s="6" t="s">
        <v>370</v>
      </c>
      <c r="G58" s="6" t="s">
        <v>371</v>
      </c>
      <c r="H58" s="6" t="s">
        <v>372</v>
      </c>
      <c r="I58" s="6" t="s">
        <v>373</v>
      </c>
      <c r="J58" s="6">
        <v>1</v>
      </c>
      <c r="K58" s="6" t="s">
        <v>90</v>
      </c>
      <c r="L58" s="9" t="s">
        <v>374</v>
      </c>
      <c r="M58" s="6" t="s">
        <v>38</v>
      </c>
      <c r="N58" s="8">
        <v>41943</v>
      </c>
      <c r="O58" s="6">
        <v>1997</v>
      </c>
      <c r="P58" s="6">
        <v>328</v>
      </c>
      <c r="R58" s="6">
        <v>10</v>
      </c>
      <c r="T58" s="6" t="s">
        <v>40</v>
      </c>
      <c r="U58" s="6" t="s">
        <v>50</v>
      </c>
      <c r="V58" s="6" t="s">
        <v>50</v>
      </c>
      <c r="W58" s="6" t="s">
        <v>375</v>
      </c>
      <c r="Y58" s="6" t="s">
        <v>376</v>
      </c>
      <c r="AA58" s="6" t="s">
        <v>377</v>
      </c>
      <c r="AB58" s="6" t="s">
        <v>378</v>
      </c>
      <c r="AC58" s="6">
        <v>265</v>
      </c>
      <c r="AF58" s="6" t="s">
        <v>39</v>
      </c>
      <c r="AG58" s="7"/>
      <c r="AH58" s="7"/>
      <c r="AI58" s="6" t="str">
        <f>HYPERLINK("https://doi.org/10.1515/9781400865321")</f>
        <v>https://doi.org/10.1515/9781400865321</v>
      </c>
      <c r="AK58" s="6" t="s">
        <v>46</v>
      </c>
    </row>
    <row r="59" spans="1:37" s="6" customFormat="1" x14ac:dyDescent="0.3">
      <c r="A59" s="6">
        <v>525191</v>
      </c>
      <c r="B59" s="7">
        <v>9781400883134</v>
      </c>
      <c r="C59" s="7"/>
      <c r="D59" s="7"/>
      <c r="F59" s="6" t="s">
        <v>379</v>
      </c>
      <c r="G59" s="6" t="s">
        <v>380</v>
      </c>
      <c r="H59" s="6" t="s">
        <v>381</v>
      </c>
      <c r="J59" s="6">
        <v>1</v>
      </c>
      <c r="K59" s="6" t="s">
        <v>382</v>
      </c>
      <c r="M59" s="6" t="s">
        <v>38</v>
      </c>
      <c r="N59" s="8">
        <v>42738</v>
      </c>
      <c r="O59" s="6">
        <v>2017</v>
      </c>
      <c r="P59" s="6">
        <v>200</v>
      </c>
      <c r="R59" s="6">
        <v>10</v>
      </c>
      <c r="T59" s="6" t="s">
        <v>40</v>
      </c>
      <c r="U59" s="6" t="s">
        <v>91</v>
      </c>
      <c r="V59" s="6" t="s">
        <v>91</v>
      </c>
      <c r="W59" s="6" t="s">
        <v>383</v>
      </c>
      <c r="Y59" s="6" t="s">
        <v>384</v>
      </c>
      <c r="AA59" s="6" t="s">
        <v>385</v>
      </c>
      <c r="AB59" s="6" t="s">
        <v>386</v>
      </c>
      <c r="AC59" s="6">
        <v>122.95</v>
      </c>
      <c r="AF59" s="6" t="s">
        <v>39</v>
      </c>
      <c r="AG59" s="7"/>
      <c r="AH59" s="7"/>
      <c r="AI59" s="6" t="str">
        <f>HYPERLINK("https://doi.org/10.1515/9781400883134")</f>
        <v>https://doi.org/10.1515/9781400883134</v>
      </c>
      <c r="AK59" s="6" t="s">
        <v>46</v>
      </c>
    </row>
    <row r="60" spans="1:37" s="6" customFormat="1" x14ac:dyDescent="0.3">
      <c r="A60" s="6">
        <v>584119</v>
      </c>
      <c r="B60" s="7">
        <v>9780691213033</v>
      </c>
      <c r="C60" s="7"/>
      <c r="D60" s="7"/>
      <c r="F60" s="6" t="s">
        <v>387</v>
      </c>
      <c r="G60" s="6" t="s">
        <v>97</v>
      </c>
      <c r="H60" s="6" t="s">
        <v>388</v>
      </c>
      <c r="J60" s="6">
        <v>2</v>
      </c>
      <c r="K60" s="6" t="s">
        <v>296</v>
      </c>
      <c r="L60" s="9" t="s">
        <v>389</v>
      </c>
      <c r="M60" s="6" t="s">
        <v>38</v>
      </c>
      <c r="N60" s="8">
        <v>43956</v>
      </c>
      <c r="O60" s="6">
        <v>1976</v>
      </c>
      <c r="P60" s="6">
        <v>336</v>
      </c>
      <c r="R60" s="6">
        <v>10</v>
      </c>
      <c r="T60" s="6" t="s">
        <v>40</v>
      </c>
      <c r="U60" s="6" t="s">
        <v>41</v>
      </c>
      <c r="V60" s="6" t="s">
        <v>41</v>
      </c>
      <c r="W60" s="6" t="s">
        <v>390</v>
      </c>
      <c r="Y60" s="6" t="s">
        <v>391</v>
      </c>
      <c r="AA60" s="6" t="s">
        <v>392</v>
      </c>
      <c r="AB60" s="6" t="s">
        <v>393</v>
      </c>
      <c r="AC60" s="6">
        <v>238.95</v>
      </c>
      <c r="AF60" s="6" t="s">
        <v>39</v>
      </c>
      <c r="AG60" s="7"/>
      <c r="AH60" s="7"/>
      <c r="AI60" s="6" t="str">
        <f>HYPERLINK("https://doi.org/10.1515/9780691213033")</f>
        <v>https://doi.org/10.1515/9780691213033</v>
      </c>
      <c r="AK60" s="6" t="s">
        <v>46</v>
      </c>
    </row>
    <row r="61" spans="1:37" s="6" customFormat="1" x14ac:dyDescent="0.3">
      <c r="A61" s="6">
        <v>521865</v>
      </c>
      <c r="B61" s="7">
        <v>9781400882427</v>
      </c>
      <c r="C61" s="7"/>
      <c r="D61" s="7"/>
      <c r="F61" s="6" t="s">
        <v>394</v>
      </c>
      <c r="H61" s="6" t="s">
        <v>388</v>
      </c>
      <c r="J61" s="6">
        <v>1</v>
      </c>
      <c r="K61" s="6" t="s">
        <v>82</v>
      </c>
      <c r="L61" s="9" t="s">
        <v>395</v>
      </c>
      <c r="M61" s="6" t="s">
        <v>38</v>
      </c>
      <c r="N61" s="8">
        <v>42431</v>
      </c>
      <c r="O61" s="6">
        <v>1989</v>
      </c>
      <c r="P61" s="6">
        <v>288</v>
      </c>
      <c r="R61" s="6">
        <v>10</v>
      </c>
      <c r="T61" s="6" t="s">
        <v>40</v>
      </c>
      <c r="U61" s="6" t="s">
        <v>91</v>
      </c>
      <c r="V61" s="6" t="s">
        <v>91</v>
      </c>
      <c r="W61" s="6" t="s">
        <v>92</v>
      </c>
      <c r="Y61" s="6" t="s">
        <v>396</v>
      </c>
      <c r="AA61" s="6" t="s">
        <v>397</v>
      </c>
      <c r="AC61" s="6">
        <v>420</v>
      </c>
      <c r="AF61" s="6" t="s">
        <v>39</v>
      </c>
      <c r="AG61" s="7"/>
      <c r="AH61" s="7"/>
      <c r="AI61" s="6" t="str">
        <f>HYPERLINK("https://doi.org/10.1515/9781400882427")</f>
        <v>https://doi.org/10.1515/9781400882427</v>
      </c>
      <c r="AK61" s="6" t="s">
        <v>46</v>
      </c>
    </row>
    <row r="62" spans="1:37" s="6" customFormat="1" x14ac:dyDescent="0.3">
      <c r="A62" s="6">
        <v>568856</v>
      </c>
      <c r="B62" s="7">
        <v>9780691194233</v>
      </c>
      <c r="C62" s="7"/>
      <c r="D62" s="7"/>
      <c r="F62" s="6" t="s">
        <v>398</v>
      </c>
      <c r="G62" s="6" t="s">
        <v>399</v>
      </c>
      <c r="H62" s="6" t="s">
        <v>333</v>
      </c>
      <c r="J62" s="6">
        <v>1</v>
      </c>
      <c r="M62" s="6" t="s">
        <v>38</v>
      </c>
      <c r="N62" s="8">
        <v>43746</v>
      </c>
      <c r="O62" s="6">
        <v>2019</v>
      </c>
      <c r="P62" s="6">
        <v>456</v>
      </c>
      <c r="R62" s="6">
        <v>10</v>
      </c>
      <c r="T62" s="6" t="s">
        <v>40</v>
      </c>
      <c r="U62" s="6" t="s">
        <v>272</v>
      </c>
      <c r="V62" s="6" t="s">
        <v>272</v>
      </c>
      <c r="W62" s="6" t="s">
        <v>400</v>
      </c>
      <c r="Y62" s="6" t="s">
        <v>401</v>
      </c>
      <c r="AA62" s="6" t="s">
        <v>402</v>
      </c>
      <c r="AB62" s="6" t="s">
        <v>403</v>
      </c>
      <c r="AC62" s="6">
        <v>91</v>
      </c>
      <c r="AF62" s="6" t="s">
        <v>39</v>
      </c>
      <c r="AG62" s="7"/>
      <c r="AH62" s="7"/>
      <c r="AI62" s="6" t="str">
        <f>HYPERLINK("https://doi.org/10.1515/9780691194233")</f>
        <v>https://doi.org/10.1515/9780691194233</v>
      </c>
      <c r="AK62" s="6" t="s">
        <v>46</v>
      </c>
    </row>
    <row r="63" spans="1:37" s="6" customFormat="1" x14ac:dyDescent="0.3">
      <c r="A63" s="6">
        <v>507200</v>
      </c>
      <c r="B63" s="7">
        <v>9781400833894</v>
      </c>
      <c r="C63" s="7"/>
      <c r="D63" s="7"/>
      <c r="F63" s="6" t="s">
        <v>404</v>
      </c>
      <c r="G63" s="6" t="s">
        <v>405</v>
      </c>
      <c r="H63" s="6" t="s">
        <v>406</v>
      </c>
      <c r="J63" s="6">
        <v>1</v>
      </c>
      <c r="K63" s="6" t="s">
        <v>58</v>
      </c>
      <c r="L63" s="9" t="s">
        <v>407</v>
      </c>
      <c r="M63" s="6" t="s">
        <v>38</v>
      </c>
      <c r="N63" s="8">
        <v>40231</v>
      </c>
      <c r="O63" s="6">
        <v>2010</v>
      </c>
      <c r="P63" s="6">
        <v>296</v>
      </c>
      <c r="R63" s="6">
        <v>10</v>
      </c>
      <c r="T63" s="6" t="s">
        <v>40</v>
      </c>
      <c r="U63" s="6" t="s">
        <v>272</v>
      </c>
      <c r="V63" s="6" t="s">
        <v>272</v>
      </c>
      <c r="W63" s="6" t="s">
        <v>408</v>
      </c>
      <c r="Y63" s="6" t="s">
        <v>409</v>
      </c>
      <c r="AA63" s="6" t="s">
        <v>410</v>
      </c>
      <c r="AB63" s="6" t="s">
        <v>411</v>
      </c>
      <c r="AC63" s="6">
        <v>78</v>
      </c>
      <c r="AF63" s="6" t="s">
        <v>39</v>
      </c>
      <c r="AG63" s="7"/>
      <c r="AH63" s="7"/>
      <c r="AI63" s="6" t="str">
        <f>HYPERLINK("https://doi.org/10.1515/9781400833894")</f>
        <v>https://doi.org/10.1515/9781400833894</v>
      </c>
      <c r="AK63" s="6" t="s">
        <v>46</v>
      </c>
    </row>
    <row r="64" spans="1:37" s="6" customFormat="1" x14ac:dyDescent="0.3">
      <c r="A64" s="6">
        <v>575366</v>
      </c>
      <c r="B64" s="7">
        <v>9780691202150</v>
      </c>
      <c r="C64" s="7"/>
      <c r="D64" s="7"/>
      <c r="F64" s="6" t="s">
        <v>412</v>
      </c>
      <c r="G64" s="6" t="s">
        <v>413</v>
      </c>
      <c r="H64" s="6" t="s">
        <v>414</v>
      </c>
      <c r="J64" s="6">
        <v>1</v>
      </c>
      <c r="K64" s="6" t="s">
        <v>82</v>
      </c>
      <c r="L64" s="9" t="s">
        <v>415</v>
      </c>
      <c r="M64" s="6" t="s">
        <v>38</v>
      </c>
      <c r="N64" s="8">
        <v>43977</v>
      </c>
      <c r="O64" s="6">
        <v>2020</v>
      </c>
      <c r="P64" s="6">
        <v>264</v>
      </c>
      <c r="R64" s="6">
        <v>10</v>
      </c>
      <c r="T64" s="6" t="s">
        <v>40</v>
      </c>
      <c r="U64" s="6" t="s">
        <v>50</v>
      </c>
      <c r="V64" s="6" t="s">
        <v>50</v>
      </c>
      <c r="W64" s="6" t="s">
        <v>416</v>
      </c>
      <c r="Y64" s="6" t="s">
        <v>417</v>
      </c>
      <c r="AB64" s="6" t="s">
        <v>418</v>
      </c>
      <c r="AC64" s="6">
        <v>450</v>
      </c>
      <c r="AF64" s="6" t="s">
        <v>39</v>
      </c>
      <c r="AG64" s="7"/>
      <c r="AH64" s="7"/>
      <c r="AI64" s="6" t="str">
        <f>HYPERLINK("https://doi.org/10.1515/9780691202150")</f>
        <v>https://doi.org/10.1515/9780691202150</v>
      </c>
      <c r="AK64" s="6" t="s">
        <v>46</v>
      </c>
    </row>
    <row r="65" spans="1:37" s="6" customFormat="1" x14ac:dyDescent="0.3">
      <c r="A65" s="6">
        <v>517329</v>
      </c>
      <c r="B65" s="7">
        <v>9781400866649</v>
      </c>
      <c r="C65" s="7"/>
      <c r="D65" s="7"/>
      <c r="F65" s="6" t="s">
        <v>419</v>
      </c>
      <c r="G65" s="6" t="s">
        <v>420</v>
      </c>
      <c r="H65" s="6" t="s">
        <v>421</v>
      </c>
      <c r="J65" s="6">
        <v>1</v>
      </c>
      <c r="K65" s="6" t="s">
        <v>58</v>
      </c>
      <c r="L65" s="9" t="s">
        <v>105</v>
      </c>
      <c r="M65" s="6" t="s">
        <v>38</v>
      </c>
      <c r="N65" s="8">
        <v>42085</v>
      </c>
      <c r="O65" s="6">
        <v>1991</v>
      </c>
      <c r="P65" s="6">
        <v>104</v>
      </c>
      <c r="R65" s="6">
        <v>10</v>
      </c>
      <c r="T65" s="6" t="s">
        <v>40</v>
      </c>
      <c r="U65" s="6" t="s">
        <v>99</v>
      </c>
      <c r="V65" s="6" t="s">
        <v>99</v>
      </c>
      <c r="W65" s="6" t="s">
        <v>422</v>
      </c>
      <c r="Y65" s="6" t="s">
        <v>423</v>
      </c>
      <c r="AA65" s="6" t="s">
        <v>424</v>
      </c>
      <c r="AB65" s="6" t="s">
        <v>425</v>
      </c>
      <c r="AC65" s="6">
        <v>78</v>
      </c>
      <c r="AF65" s="6" t="s">
        <v>39</v>
      </c>
      <c r="AG65" s="7"/>
      <c r="AH65" s="7"/>
      <c r="AI65" s="6" t="str">
        <f>HYPERLINK("https://doi.org/10.1515/9781400866649")</f>
        <v>https://doi.org/10.1515/9781400866649</v>
      </c>
      <c r="AK65" s="6" t="s">
        <v>46</v>
      </c>
    </row>
    <row r="66" spans="1:37" s="6" customFormat="1" x14ac:dyDescent="0.3">
      <c r="A66" s="6">
        <v>563342</v>
      </c>
      <c r="B66" s="7">
        <v>9780691189390</v>
      </c>
      <c r="C66" s="7"/>
      <c r="D66" s="7"/>
      <c r="F66" s="6" t="s">
        <v>426</v>
      </c>
      <c r="H66" s="6" t="s">
        <v>427</v>
      </c>
      <c r="J66" s="6">
        <v>1</v>
      </c>
      <c r="K66" s="6" t="s">
        <v>428</v>
      </c>
      <c r="L66" s="9" t="s">
        <v>429</v>
      </c>
      <c r="M66" s="6" t="s">
        <v>38</v>
      </c>
      <c r="N66" s="8">
        <v>43683</v>
      </c>
      <c r="O66" s="6">
        <v>2019</v>
      </c>
      <c r="P66" s="6">
        <v>264</v>
      </c>
      <c r="Q66" s="6">
        <v>84</v>
      </c>
      <c r="R66" s="6">
        <v>10</v>
      </c>
      <c r="T66" s="6" t="s">
        <v>40</v>
      </c>
      <c r="U66" s="6" t="s">
        <v>41</v>
      </c>
      <c r="V66" s="6" t="s">
        <v>41</v>
      </c>
      <c r="W66" s="6" t="s">
        <v>430</v>
      </c>
      <c r="Y66" s="6" t="s">
        <v>431</v>
      </c>
      <c r="AA66" s="6" t="s">
        <v>432</v>
      </c>
      <c r="AB66" s="6" t="s">
        <v>433</v>
      </c>
      <c r="AC66" s="6">
        <v>81</v>
      </c>
      <c r="AF66" s="6" t="s">
        <v>39</v>
      </c>
      <c r="AG66" s="7"/>
      <c r="AH66" s="7"/>
      <c r="AI66" s="6" t="str">
        <f>HYPERLINK("https://doi.org/10.1515/9780691189390")</f>
        <v>https://doi.org/10.1515/9780691189390</v>
      </c>
      <c r="AK66" s="6" t="s">
        <v>46</v>
      </c>
    </row>
    <row r="67" spans="1:37" s="6" customFormat="1" x14ac:dyDescent="0.3">
      <c r="A67" s="6">
        <v>521930</v>
      </c>
      <c r="B67" s="7">
        <v>9781400881710</v>
      </c>
      <c r="C67" s="7"/>
      <c r="D67" s="7"/>
      <c r="F67" s="6" t="s">
        <v>434</v>
      </c>
      <c r="H67" s="6" t="s">
        <v>435</v>
      </c>
      <c r="J67" s="6">
        <v>1</v>
      </c>
      <c r="K67" s="6" t="s">
        <v>82</v>
      </c>
      <c r="L67" s="9" t="s">
        <v>436</v>
      </c>
      <c r="M67" s="6" t="s">
        <v>38</v>
      </c>
      <c r="N67" s="8">
        <v>42431</v>
      </c>
      <c r="O67" s="6">
        <v>1985</v>
      </c>
      <c r="P67" s="6">
        <v>528</v>
      </c>
      <c r="R67" s="6">
        <v>10</v>
      </c>
      <c r="T67" s="6" t="s">
        <v>40</v>
      </c>
      <c r="U67" s="6" t="s">
        <v>50</v>
      </c>
      <c r="V67" s="6" t="s">
        <v>50</v>
      </c>
      <c r="W67" s="6" t="s">
        <v>191</v>
      </c>
      <c r="Y67" s="6" t="s">
        <v>437</v>
      </c>
      <c r="AC67" s="6">
        <v>450</v>
      </c>
      <c r="AF67" s="6" t="s">
        <v>39</v>
      </c>
      <c r="AG67" s="7"/>
      <c r="AH67" s="7"/>
      <c r="AI67" s="6" t="str">
        <f>HYPERLINK("https://doi.org/10.1515/9781400881710")</f>
        <v>https://doi.org/10.1515/9781400881710</v>
      </c>
      <c r="AK67" s="6" t="s">
        <v>46</v>
      </c>
    </row>
    <row r="68" spans="1:37" s="6" customFormat="1" x14ac:dyDescent="0.3">
      <c r="A68" s="6">
        <v>598403</v>
      </c>
      <c r="B68" s="7">
        <v>9780691220383</v>
      </c>
      <c r="C68" s="7"/>
      <c r="D68" s="7"/>
      <c r="F68" s="6" t="s">
        <v>438</v>
      </c>
      <c r="G68" s="6" t="s">
        <v>439</v>
      </c>
      <c r="H68" s="6" t="s">
        <v>406</v>
      </c>
      <c r="J68" s="6">
        <v>1</v>
      </c>
      <c r="K68" s="6" t="s">
        <v>58</v>
      </c>
      <c r="L68" s="9" t="s">
        <v>440</v>
      </c>
      <c r="M68" s="6" t="s">
        <v>38</v>
      </c>
      <c r="N68" s="8">
        <v>44334</v>
      </c>
      <c r="O68" s="6">
        <v>2003</v>
      </c>
      <c r="P68" s="6">
        <v>392</v>
      </c>
      <c r="R68" s="6">
        <v>10</v>
      </c>
      <c r="T68" s="6" t="s">
        <v>40</v>
      </c>
      <c r="U68" s="6" t="s">
        <v>272</v>
      </c>
      <c r="V68" s="6" t="s">
        <v>272</v>
      </c>
      <c r="W68" s="6" t="s">
        <v>408</v>
      </c>
      <c r="Y68" s="6" t="s">
        <v>441</v>
      </c>
      <c r="AA68" s="6" t="s">
        <v>442</v>
      </c>
      <c r="AB68" s="6" t="s">
        <v>443</v>
      </c>
      <c r="AC68" s="6">
        <v>78</v>
      </c>
      <c r="AF68" s="6" t="s">
        <v>39</v>
      </c>
      <c r="AG68" s="7"/>
      <c r="AH68" s="7"/>
      <c r="AI68" s="6" t="str">
        <f>HYPERLINK("https://doi.org/10.1515/9780691220383?locatt=mode:legacy")</f>
        <v>https://doi.org/10.1515/9780691220383?locatt=mode:legacy</v>
      </c>
      <c r="AK68" s="6" t="s">
        <v>46</v>
      </c>
    </row>
    <row r="69" spans="1:37" s="6" customFormat="1" x14ac:dyDescent="0.3">
      <c r="A69" s="6">
        <v>591662</v>
      </c>
      <c r="B69" s="7">
        <v>9780691215976</v>
      </c>
      <c r="C69" s="7"/>
      <c r="D69" s="7"/>
      <c r="F69" s="6" t="s">
        <v>444</v>
      </c>
      <c r="H69" s="6" t="s">
        <v>445</v>
      </c>
      <c r="J69" s="6">
        <v>1</v>
      </c>
      <c r="M69" s="6" t="s">
        <v>38</v>
      </c>
      <c r="N69" s="8">
        <v>44033</v>
      </c>
      <c r="O69" s="6">
        <v>2006</v>
      </c>
      <c r="P69" s="6">
        <v>528</v>
      </c>
      <c r="R69" s="6">
        <v>10</v>
      </c>
      <c r="T69" s="6" t="s">
        <v>40</v>
      </c>
      <c r="U69" s="6" t="s">
        <v>446</v>
      </c>
      <c r="V69" s="6" t="s">
        <v>446</v>
      </c>
      <c r="W69" s="6" t="s">
        <v>447</v>
      </c>
      <c r="Y69" s="6" t="s">
        <v>448</v>
      </c>
      <c r="AA69" s="6" t="s">
        <v>449</v>
      </c>
      <c r="AB69" s="6" t="s">
        <v>450</v>
      </c>
      <c r="AC69" s="6">
        <v>230</v>
      </c>
      <c r="AF69" s="6" t="s">
        <v>39</v>
      </c>
      <c r="AG69" s="7"/>
      <c r="AH69" s="7"/>
      <c r="AI69" s="6" t="str">
        <f>HYPERLINK("https://doi.org/10.1515/9780691215976")</f>
        <v>https://doi.org/10.1515/9780691215976</v>
      </c>
      <c r="AK69" s="6" t="s">
        <v>46</v>
      </c>
    </row>
    <row r="70" spans="1:37" s="6" customFormat="1" x14ac:dyDescent="0.3">
      <c r="A70" s="6">
        <v>614768</v>
      </c>
      <c r="B70" s="7">
        <v>9780231553353</v>
      </c>
      <c r="C70" s="7"/>
      <c r="D70" s="7"/>
      <c r="F70" s="6" t="s">
        <v>451</v>
      </c>
      <c r="G70" s="6" t="s">
        <v>452</v>
      </c>
      <c r="H70" s="6" t="s">
        <v>453</v>
      </c>
      <c r="J70" s="6">
        <v>1</v>
      </c>
      <c r="M70" s="6" t="s">
        <v>341</v>
      </c>
      <c r="N70" s="8">
        <v>44447</v>
      </c>
      <c r="O70" s="6">
        <v>2021</v>
      </c>
      <c r="R70" s="6">
        <v>10</v>
      </c>
      <c r="T70" s="6" t="s">
        <v>40</v>
      </c>
      <c r="U70" s="6" t="s">
        <v>272</v>
      </c>
      <c r="V70" s="6" t="s">
        <v>272</v>
      </c>
      <c r="W70" s="6" t="s">
        <v>454</v>
      </c>
      <c r="Y70" s="6" t="s">
        <v>455</v>
      </c>
      <c r="Z70" s="6" t="s">
        <v>456</v>
      </c>
      <c r="AA70" s="6" t="s">
        <v>457</v>
      </c>
      <c r="AB70" s="6" t="s">
        <v>458</v>
      </c>
      <c r="AC70" s="6">
        <v>60.9</v>
      </c>
      <c r="AF70" s="6" t="s">
        <v>39</v>
      </c>
      <c r="AG70" s="7"/>
      <c r="AH70" s="7"/>
      <c r="AI70" s="6" t="str">
        <f>HYPERLINK("https://doi.org/10.7312/clay19994")</f>
        <v>https://doi.org/10.7312/clay19994</v>
      </c>
      <c r="AK70" s="6" t="s">
        <v>46</v>
      </c>
    </row>
    <row r="71" spans="1:37" s="6" customFormat="1" x14ac:dyDescent="0.3">
      <c r="A71" s="6">
        <v>584160</v>
      </c>
      <c r="B71" s="7">
        <v>9780691213101</v>
      </c>
      <c r="C71" s="7"/>
      <c r="D71" s="7"/>
      <c r="F71" s="6" t="s">
        <v>459</v>
      </c>
      <c r="G71" s="6" t="s">
        <v>460</v>
      </c>
      <c r="H71" s="6" t="s">
        <v>461</v>
      </c>
      <c r="J71" s="6">
        <v>1</v>
      </c>
      <c r="M71" s="6" t="s">
        <v>38</v>
      </c>
      <c r="N71" s="8">
        <v>43956</v>
      </c>
      <c r="O71" s="6">
        <v>2005</v>
      </c>
      <c r="P71" s="6">
        <v>624</v>
      </c>
      <c r="R71" s="6">
        <v>10</v>
      </c>
      <c r="T71" s="6" t="s">
        <v>40</v>
      </c>
      <c r="U71" s="6" t="s">
        <v>41</v>
      </c>
      <c r="V71" s="6" t="s">
        <v>41</v>
      </c>
      <c r="W71" s="6" t="s">
        <v>462</v>
      </c>
      <c r="Y71" s="6" t="s">
        <v>463</v>
      </c>
      <c r="AA71" s="6" t="s">
        <v>464</v>
      </c>
      <c r="AB71" s="6" t="s">
        <v>465</v>
      </c>
      <c r="AC71" s="6">
        <v>255</v>
      </c>
      <c r="AF71" s="6" t="s">
        <v>39</v>
      </c>
      <c r="AG71" s="7"/>
      <c r="AH71" s="7"/>
      <c r="AI71" s="6" t="str">
        <f>HYPERLINK("https://doi.org/10.1515/9780691213101")</f>
        <v>https://doi.org/10.1515/9780691213101</v>
      </c>
      <c r="AK71" s="6" t="s">
        <v>46</v>
      </c>
    </row>
    <row r="72" spans="1:37" s="6" customFormat="1" x14ac:dyDescent="0.3">
      <c r="A72" s="6">
        <v>524973</v>
      </c>
      <c r="B72" s="7">
        <v>9781400883875</v>
      </c>
      <c r="C72" s="7"/>
      <c r="D72" s="7"/>
      <c r="F72" s="6" t="s">
        <v>466</v>
      </c>
      <c r="H72" s="6" t="s">
        <v>467</v>
      </c>
      <c r="J72" s="6">
        <v>1</v>
      </c>
      <c r="K72" s="6" t="s">
        <v>68</v>
      </c>
      <c r="L72" s="9" t="s">
        <v>468</v>
      </c>
      <c r="M72" s="6" t="s">
        <v>38</v>
      </c>
      <c r="N72" s="8">
        <v>42523</v>
      </c>
      <c r="O72" s="6">
        <v>1951</v>
      </c>
      <c r="P72" s="6">
        <v>224</v>
      </c>
      <c r="R72" s="6">
        <v>10</v>
      </c>
      <c r="T72" s="6" t="s">
        <v>40</v>
      </c>
      <c r="U72" s="6" t="s">
        <v>50</v>
      </c>
      <c r="V72" s="6" t="s">
        <v>50</v>
      </c>
      <c r="W72" s="6" t="s">
        <v>144</v>
      </c>
      <c r="Y72" s="6" t="s">
        <v>469</v>
      </c>
      <c r="AB72" s="6" t="s">
        <v>470</v>
      </c>
      <c r="AC72" s="6">
        <v>380</v>
      </c>
      <c r="AF72" s="6" t="s">
        <v>39</v>
      </c>
      <c r="AG72" s="7"/>
      <c r="AH72" s="7"/>
      <c r="AI72" s="6" t="str">
        <f>HYPERLINK("https://doi.org/10.1515/9781400883875")</f>
        <v>https://doi.org/10.1515/9781400883875</v>
      </c>
      <c r="AK72" s="6" t="s">
        <v>46</v>
      </c>
    </row>
    <row r="73" spans="1:37" s="6" customFormat="1" x14ac:dyDescent="0.3">
      <c r="A73" s="6">
        <v>511988</v>
      </c>
      <c r="B73" s="7">
        <v>9781400832347</v>
      </c>
      <c r="C73" s="7"/>
      <c r="D73" s="7"/>
      <c r="F73" s="6" t="s">
        <v>471</v>
      </c>
      <c r="G73" s="6" t="s">
        <v>472</v>
      </c>
      <c r="H73" s="6" t="s">
        <v>326</v>
      </c>
      <c r="J73" s="6">
        <v>1</v>
      </c>
      <c r="K73" s="6" t="s">
        <v>58</v>
      </c>
      <c r="L73" s="9" t="s">
        <v>226</v>
      </c>
      <c r="M73" s="6" t="s">
        <v>38</v>
      </c>
      <c r="N73" s="8">
        <v>40828</v>
      </c>
      <c r="O73" s="6">
        <v>1994</v>
      </c>
      <c r="P73" s="6">
        <v>248</v>
      </c>
      <c r="R73" s="6">
        <v>10</v>
      </c>
      <c r="T73" s="6" t="s">
        <v>40</v>
      </c>
      <c r="U73" s="6" t="s">
        <v>272</v>
      </c>
      <c r="V73" s="6" t="s">
        <v>272</v>
      </c>
      <c r="W73" s="6" t="s">
        <v>473</v>
      </c>
      <c r="Y73" s="6" t="s">
        <v>474</v>
      </c>
      <c r="AA73" s="6" t="s">
        <v>475</v>
      </c>
      <c r="AB73" s="6" t="s">
        <v>476</v>
      </c>
      <c r="AC73" s="6">
        <v>78</v>
      </c>
      <c r="AF73" s="6" t="s">
        <v>39</v>
      </c>
      <c r="AG73" s="7"/>
      <c r="AH73" s="7"/>
      <c r="AI73" s="6" t="str">
        <f>HYPERLINK("https://doi.org/10.1515/9781400832347")</f>
        <v>https://doi.org/10.1515/9781400832347</v>
      </c>
      <c r="AK73" s="6" t="s">
        <v>46</v>
      </c>
    </row>
    <row r="74" spans="1:37" s="6" customFormat="1" x14ac:dyDescent="0.3">
      <c r="A74" s="6">
        <v>521843</v>
      </c>
      <c r="B74" s="7">
        <v>9781400881970</v>
      </c>
      <c r="C74" s="7"/>
      <c r="D74" s="7"/>
      <c r="F74" s="6" t="s">
        <v>477</v>
      </c>
      <c r="I74" s="6" t="s">
        <v>478</v>
      </c>
      <c r="J74" s="6">
        <v>1</v>
      </c>
      <c r="K74" s="6" t="s">
        <v>82</v>
      </c>
      <c r="L74" s="9" t="s">
        <v>157</v>
      </c>
      <c r="M74" s="6" t="s">
        <v>38</v>
      </c>
      <c r="N74" s="8">
        <v>42431</v>
      </c>
      <c r="O74" s="6">
        <v>1953</v>
      </c>
      <c r="P74" s="6">
        <v>408</v>
      </c>
      <c r="R74" s="6">
        <v>10</v>
      </c>
      <c r="T74" s="6" t="s">
        <v>40</v>
      </c>
      <c r="U74" s="6" t="s">
        <v>99</v>
      </c>
      <c r="V74" s="6" t="s">
        <v>99</v>
      </c>
      <c r="W74" s="6" t="s">
        <v>479</v>
      </c>
      <c r="Y74" s="6" t="s">
        <v>480</v>
      </c>
      <c r="AC74" s="6">
        <v>450</v>
      </c>
      <c r="AF74" s="6" t="s">
        <v>39</v>
      </c>
      <c r="AG74" s="7"/>
      <c r="AH74" s="7"/>
      <c r="AI74" s="6" t="str">
        <f>HYPERLINK("https://doi.org/10.1515/9781400881970")</f>
        <v>https://doi.org/10.1515/9781400881970</v>
      </c>
      <c r="AK74" s="6" t="s">
        <v>46</v>
      </c>
    </row>
    <row r="75" spans="1:37" s="6" customFormat="1" x14ac:dyDescent="0.3">
      <c r="A75" s="6">
        <v>3786</v>
      </c>
      <c r="B75" s="7">
        <v>9783110814668</v>
      </c>
      <c r="C75" s="7">
        <v>9783110139358</v>
      </c>
      <c r="D75" s="7"/>
      <c r="F75" s="6" t="s">
        <v>481</v>
      </c>
      <c r="H75" s="6" t="s">
        <v>482</v>
      </c>
      <c r="J75" s="6">
        <v>1</v>
      </c>
      <c r="K75" s="6" t="s">
        <v>483</v>
      </c>
      <c r="L75" s="9" t="s">
        <v>484</v>
      </c>
      <c r="M75" s="6" t="s">
        <v>175</v>
      </c>
      <c r="N75" s="8">
        <v>40666</v>
      </c>
      <c r="O75" s="6">
        <v>1996</v>
      </c>
      <c r="P75" s="6">
        <v>523</v>
      </c>
      <c r="Q75" s="6">
        <v>6</v>
      </c>
      <c r="R75" s="6">
        <v>10</v>
      </c>
      <c r="S75" s="6">
        <v>2320</v>
      </c>
      <c r="T75" s="6" t="s">
        <v>40</v>
      </c>
      <c r="U75" s="6" t="s">
        <v>176</v>
      </c>
      <c r="V75" s="6" t="s">
        <v>176</v>
      </c>
      <c r="W75" s="6" t="s">
        <v>485</v>
      </c>
      <c r="AA75" s="6" t="s">
        <v>486</v>
      </c>
      <c r="AC75" s="6">
        <v>159</v>
      </c>
      <c r="AD75" s="6">
        <v>154.94999999999999</v>
      </c>
      <c r="AF75" s="6" t="s">
        <v>39</v>
      </c>
      <c r="AG75" s="6" t="s">
        <v>39</v>
      </c>
      <c r="AH75" s="7"/>
      <c r="AI75" s="6" t="str">
        <f>HYPERLINK("https://doi.org/10.1515/9783110814668")</f>
        <v>https://doi.org/10.1515/9783110814668</v>
      </c>
      <c r="AK75" s="6" t="s">
        <v>46</v>
      </c>
    </row>
    <row r="76" spans="1:37" s="6" customFormat="1" x14ac:dyDescent="0.3">
      <c r="A76" s="6">
        <v>542815</v>
      </c>
      <c r="B76" s="7">
        <v>9780691184548</v>
      </c>
      <c r="C76" s="7"/>
      <c r="D76" s="7"/>
      <c r="F76" s="6" t="s">
        <v>487</v>
      </c>
      <c r="G76" s="6" t="s">
        <v>488</v>
      </c>
      <c r="H76" s="6" t="s">
        <v>489</v>
      </c>
      <c r="J76" s="6">
        <v>1</v>
      </c>
      <c r="K76" s="6" t="s">
        <v>58</v>
      </c>
      <c r="L76" s="9" t="s">
        <v>490</v>
      </c>
      <c r="M76" s="6" t="s">
        <v>38</v>
      </c>
      <c r="N76" s="8">
        <v>43417</v>
      </c>
      <c r="O76" s="6">
        <v>2019</v>
      </c>
      <c r="P76" s="6">
        <v>256</v>
      </c>
      <c r="R76" s="6">
        <v>10</v>
      </c>
      <c r="T76" s="6" t="s">
        <v>40</v>
      </c>
      <c r="U76" s="6" t="s">
        <v>41</v>
      </c>
      <c r="V76" s="6" t="s">
        <v>41</v>
      </c>
      <c r="W76" s="6" t="s">
        <v>491</v>
      </c>
      <c r="Y76" s="6" t="s">
        <v>492</v>
      </c>
      <c r="AA76" s="6" t="s">
        <v>493</v>
      </c>
      <c r="AB76" s="6" t="s">
        <v>494</v>
      </c>
      <c r="AC76" s="6">
        <v>79</v>
      </c>
      <c r="AF76" s="6" t="s">
        <v>39</v>
      </c>
      <c r="AG76" s="7"/>
      <c r="AH76" s="7"/>
      <c r="AI76" s="6" t="str">
        <f>HYPERLINK("https://doi.org/10.1515/9780691184548?locatt=mode:legacy")</f>
        <v>https://doi.org/10.1515/9780691184548?locatt=mode:legacy</v>
      </c>
      <c r="AK76" s="6" t="s">
        <v>46</v>
      </c>
    </row>
    <row r="77" spans="1:37" s="6" customFormat="1" x14ac:dyDescent="0.3">
      <c r="A77" s="6">
        <v>584139</v>
      </c>
      <c r="B77" s="7">
        <v>9780691213866</v>
      </c>
      <c r="C77" s="7"/>
      <c r="D77" s="7"/>
      <c r="F77" s="6" t="s">
        <v>495</v>
      </c>
      <c r="H77" s="6" t="s">
        <v>496</v>
      </c>
      <c r="J77" s="6">
        <v>1</v>
      </c>
      <c r="M77" s="6" t="s">
        <v>38</v>
      </c>
      <c r="N77" s="8">
        <v>43998</v>
      </c>
      <c r="O77" s="6">
        <v>1992</v>
      </c>
      <c r="P77" s="6">
        <v>552</v>
      </c>
      <c r="R77" s="6">
        <v>10</v>
      </c>
      <c r="T77" s="6" t="s">
        <v>40</v>
      </c>
      <c r="U77" s="6" t="s">
        <v>99</v>
      </c>
      <c r="V77" s="6" t="s">
        <v>99</v>
      </c>
      <c r="W77" s="6" t="s">
        <v>497</v>
      </c>
      <c r="Y77" s="6" t="s">
        <v>498</v>
      </c>
      <c r="AA77" s="6" t="s">
        <v>499</v>
      </c>
      <c r="AB77" s="6" t="s">
        <v>500</v>
      </c>
      <c r="AC77" s="6">
        <v>450</v>
      </c>
      <c r="AF77" s="6" t="s">
        <v>39</v>
      </c>
      <c r="AG77" s="7"/>
      <c r="AH77" s="7"/>
      <c r="AI77" s="6" t="str">
        <f>HYPERLINK("https://doi.org/10.1515/9780691213866")</f>
        <v>https://doi.org/10.1515/9780691213866</v>
      </c>
      <c r="AK77" s="6" t="s">
        <v>46</v>
      </c>
    </row>
    <row r="78" spans="1:37" s="6" customFormat="1" x14ac:dyDescent="0.3">
      <c r="A78" s="6">
        <v>521874</v>
      </c>
      <c r="B78" s="7">
        <v>9781400881918</v>
      </c>
      <c r="C78" s="7"/>
      <c r="D78" s="7"/>
      <c r="F78" s="6" t="s">
        <v>501</v>
      </c>
      <c r="I78" s="6" t="s">
        <v>502</v>
      </c>
      <c r="J78" s="6">
        <v>1</v>
      </c>
      <c r="K78" s="6" t="s">
        <v>82</v>
      </c>
      <c r="L78" s="9" t="s">
        <v>389</v>
      </c>
      <c r="M78" s="6" t="s">
        <v>38</v>
      </c>
      <c r="N78" s="8">
        <v>42431</v>
      </c>
      <c r="O78" s="6">
        <v>1982</v>
      </c>
      <c r="P78" s="6">
        <v>720</v>
      </c>
      <c r="R78" s="6">
        <v>10</v>
      </c>
      <c r="T78" s="6" t="s">
        <v>40</v>
      </c>
      <c r="U78" s="6" t="s">
        <v>50</v>
      </c>
      <c r="V78" s="6" t="s">
        <v>50</v>
      </c>
      <c r="W78" s="6" t="s">
        <v>503</v>
      </c>
      <c r="Y78" s="6" t="s">
        <v>504</v>
      </c>
      <c r="AC78" s="6">
        <v>450</v>
      </c>
      <c r="AF78" s="6" t="s">
        <v>39</v>
      </c>
      <c r="AG78" s="7"/>
      <c r="AH78" s="7"/>
      <c r="AI78" s="6" t="str">
        <f>HYPERLINK("https://doi.org/10.1515/9781400881918")</f>
        <v>https://doi.org/10.1515/9781400881918</v>
      </c>
      <c r="AK78" s="6" t="s">
        <v>46</v>
      </c>
    </row>
    <row r="79" spans="1:37" s="6" customFormat="1" x14ac:dyDescent="0.3">
      <c r="A79" s="6">
        <v>563087</v>
      </c>
      <c r="B79" s="7">
        <v>9781400842643</v>
      </c>
      <c r="C79" s="7"/>
      <c r="D79" s="7"/>
      <c r="F79" s="6" t="s">
        <v>505</v>
      </c>
      <c r="G79" s="6" t="s">
        <v>506</v>
      </c>
      <c r="H79" s="6" t="s">
        <v>507</v>
      </c>
      <c r="J79" s="6">
        <v>1</v>
      </c>
      <c r="M79" s="6" t="s">
        <v>38</v>
      </c>
      <c r="N79" s="8">
        <v>40896</v>
      </c>
      <c r="O79" s="6">
        <v>2012</v>
      </c>
      <c r="P79" s="6">
        <v>256</v>
      </c>
      <c r="R79" s="6">
        <v>10</v>
      </c>
      <c r="T79" s="6" t="s">
        <v>40</v>
      </c>
      <c r="U79" s="6" t="s">
        <v>99</v>
      </c>
      <c r="V79" s="6" t="s">
        <v>99</v>
      </c>
      <c r="W79" s="6" t="s">
        <v>508</v>
      </c>
      <c r="Y79" s="6" t="s">
        <v>509</v>
      </c>
      <c r="AA79" s="6" t="s">
        <v>510</v>
      </c>
      <c r="AB79" s="6" t="s">
        <v>511</v>
      </c>
      <c r="AC79" s="6">
        <v>146.94999999999999</v>
      </c>
      <c r="AF79" s="6" t="s">
        <v>39</v>
      </c>
      <c r="AG79" s="7"/>
      <c r="AH79" s="7"/>
      <c r="AI79" s="6" t="str">
        <f>HYPERLINK("https://doi.org/10.1515/9781400842643")</f>
        <v>https://doi.org/10.1515/9781400842643</v>
      </c>
      <c r="AK79" s="6" t="s">
        <v>46</v>
      </c>
    </row>
    <row r="80" spans="1:37" s="6" customFormat="1" x14ac:dyDescent="0.3">
      <c r="A80" s="6">
        <v>507955</v>
      </c>
      <c r="B80" s="7">
        <v>9781400839599</v>
      </c>
      <c r="C80" s="7"/>
      <c r="D80" s="7"/>
      <c r="F80" s="6" t="s">
        <v>512</v>
      </c>
      <c r="G80" s="6" t="s">
        <v>513</v>
      </c>
      <c r="H80" s="6" t="s">
        <v>149</v>
      </c>
      <c r="J80" s="6">
        <v>1</v>
      </c>
      <c r="M80" s="6" t="s">
        <v>38</v>
      </c>
      <c r="N80" s="8">
        <v>40904</v>
      </c>
      <c r="O80" s="6">
        <v>2012</v>
      </c>
      <c r="P80" s="6">
        <v>248</v>
      </c>
      <c r="R80" s="6">
        <v>10</v>
      </c>
      <c r="T80" s="6" t="s">
        <v>40</v>
      </c>
      <c r="U80" s="6" t="s">
        <v>41</v>
      </c>
      <c r="V80" s="6" t="s">
        <v>41</v>
      </c>
      <c r="W80" s="6" t="s">
        <v>514</v>
      </c>
      <c r="Y80" s="6" t="s">
        <v>515</v>
      </c>
      <c r="AA80" s="6" t="s">
        <v>516</v>
      </c>
      <c r="AB80" s="6" t="s">
        <v>517</v>
      </c>
      <c r="AC80" s="6">
        <v>78</v>
      </c>
      <c r="AF80" s="6" t="s">
        <v>39</v>
      </c>
      <c r="AG80" s="7"/>
      <c r="AH80" s="7"/>
      <c r="AI80" s="6" t="str">
        <f>HYPERLINK("https://doi.org/10.1515/9781400839599")</f>
        <v>https://doi.org/10.1515/9781400839599</v>
      </c>
      <c r="AK80" s="6" t="s">
        <v>46</v>
      </c>
    </row>
    <row r="81" spans="1:37" s="6" customFormat="1" x14ac:dyDescent="0.3">
      <c r="A81" s="6">
        <v>528098</v>
      </c>
      <c r="B81" s="7">
        <v>9781400885404</v>
      </c>
      <c r="C81" s="7"/>
      <c r="D81" s="7"/>
      <c r="F81" s="6" t="s">
        <v>518</v>
      </c>
      <c r="G81" s="6" t="s">
        <v>519</v>
      </c>
      <c r="H81" s="6" t="s">
        <v>520</v>
      </c>
      <c r="J81" s="6">
        <v>1</v>
      </c>
      <c r="K81" s="6" t="s">
        <v>150</v>
      </c>
      <c r="L81" s="9" t="s">
        <v>521</v>
      </c>
      <c r="M81" s="6" t="s">
        <v>38</v>
      </c>
      <c r="N81" s="8">
        <v>42885</v>
      </c>
      <c r="O81" s="6">
        <v>2017</v>
      </c>
      <c r="P81" s="6">
        <v>616</v>
      </c>
      <c r="R81" s="6">
        <v>10</v>
      </c>
      <c r="T81" s="6" t="s">
        <v>40</v>
      </c>
      <c r="U81" s="6" t="s">
        <v>99</v>
      </c>
      <c r="V81" s="6" t="s">
        <v>99</v>
      </c>
      <c r="W81" s="6" t="s">
        <v>522</v>
      </c>
      <c r="Y81" s="6" t="s">
        <v>523</v>
      </c>
      <c r="AA81" s="6" t="s">
        <v>524</v>
      </c>
      <c r="AB81" s="6" t="s">
        <v>525</v>
      </c>
      <c r="AC81" s="6">
        <v>200</v>
      </c>
      <c r="AF81" s="6" t="s">
        <v>39</v>
      </c>
      <c r="AG81" s="7"/>
      <c r="AH81" s="7"/>
      <c r="AI81" s="6" t="str">
        <f>HYPERLINK("https://doi.org/10.1515/9781400885404")</f>
        <v>https://doi.org/10.1515/9781400885404</v>
      </c>
      <c r="AK81" s="6" t="s">
        <v>46</v>
      </c>
    </row>
    <row r="82" spans="1:37" s="6" customFormat="1" x14ac:dyDescent="0.3">
      <c r="A82" s="6">
        <v>529610</v>
      </c>
      <c r="B82" s="7">
        <v>9781400886104</v>
      </c>
      <c r="C82" s="7"/>
      <c r="D82" s="7"/>
      <c r="F82" s="6" t="s">
        <v>526</v>
      </c>
      <c r="H82" s="6" t="s">
        <v>527</v>
      </c>
      <c r="J82" s="6">
        <v>1</v>
      </c>
      <c r="K82" s="6" t="s">
        <v>90</v>
      </c>
      <c r="L82" s="9" t="s">
        <v>528</v>
      </c>
      <c r="M82" s="6" t="s">
        <v>38</v>
      </c>
      <c r="N82" s="8">
        <v>42808</v>
      </c>
      <c r="O82" s="6">
        <v>1981</v>
      </c>
      <c r="P82" s="6">
        <v>464</v>
      </c>
      <c r="R82" s="6">
        <v>10</v>
      </c>
      <c r="T82" s="6" t="s">
        <v>40</v>
      </c>
      <c r="U82" s="6" t="s">
        <v>366</v>
      </c>
      <c r="V82" s="6" t="s">
        <v>366</v>
      </c>
      <c r="W82" s="6" t="s">
        <v>529</v>
      </c>
      <c r="Y82" s="6" t="s">
        <v>530</v>
      </c>
      <c r="AC82" s="6">
        <v>450</v>
      </c>
      <c r="AF82" s="6" t="s">
        <v>39</v>
      </c>
      <c r="AG82" s="7"/>
      <c r="AH82" s="7"/>
      <c r="AI82" s="6" t="str">
        <f>HYPERLINK("https://doi.org/10.1515/9781400886104")</f>
        <v>https://doi.org/10.1515/9781400886104</v>
      </c>
      <c r="AK82" s="6" t="s">
        <v>46</v>
      </c>
    </row>
    <row r="83" spans="1:37" s="6" customFormat="1" x14ac:dyDescent="0.3">
      <c r="A83" s="6">
        <v>512483</v>
      </c>
      <c r="B83" s="7">
        <v>9781400867318</v>
      </c>
      <c r="C83" s="7"/>
      <c r="D83" s="7"/>
      <c r="F83" s="6" t="s">
        <v>531</v>
      </c>
      <c r="H83" s="6" t="s">
        <v>532</v>
      </c>
      <c r="J83" s="6">
        <v>1</v>
      </c>
      <c r="K83" s="6" t="s">
        <v>296</v>
      </c>
      <c r="L83" s="9" t="s">
        <v>533</v>
      </c>
      <c r="M83" s="6" t="s">
        <v>38</v>
      </c>
      <c r="N83" s="8">
        <v>42071</v>
      </c>
      <c r="O83" s="6">
        <v>1978</v>
      </c>
      <c r="P83" s="6">
        <v>256</v>
      </c>
      <c r="R83" s="6">
        <v>10</v>
      </c>
      <c r="T83" s="6" t="s">
        <v>40</v>
      </c>
      <c r="U83" s="6" t="s">
        <v>50</v>
      </c>
      <c r="V83" s="6" t="s">
        <v>50</v>
      </c>
      <c r="W83" s="6" t="s">
        <v>144</v>
      </c>
      <c r="Y83" s="6" t="s">
        <v>534</v>
      </c>
      <c r="AC83" s="6">
        <v>210</v>
      </c>
      <c r="AF83" s="6" t="s">
        <v>39</v>
      </c>
      <c r="AG83" s="7"/>
      <c r="AH83" s="7"/>
      <c r="AI83" s="6" t="str">
        <f>HYPERLINK("https://doi.org/10.1515/9781400867318")</f>
        <v>https://doi.org/10.1515/9781400867318</v>
      </c>
      <c r="AK83" s="6" t="s">
        <v>46</v>
      </c>
    </row>
    <row r="84" spans="1:37" s="6" customFormat="1" x14ac:dyDescent="0.3">
      <c r="A84" s="6">
        <v>568896</v>
      </c>
      <c r="B84" s="7">
        <v>9780691197944</v>
      </c>
      <c r="C84" s="7"/>
      <c r="D84" s="7"/>
      <c r="F84" s="6" t="s">
        <v>535</v>
      </c>
      <c r="I84" s="6" t="s">
        <v>536</v>
      </c>
      <c r="J84" s="6">
        <v>1</v>
      </c>
      <c r="K84" s="6" t="s">
        <v>537</v>
      </c>
      <c r="L84" s="9" t="s">
        <v>538</v>
      </c>
      <c r="M84" s="6" t="s">
        <v>38</v>
      </c>
      <c r="N84" s="8">
        <v>43774</v>
      </c>
      <c r="O84" s="6">
        <v>2019</v>
      </c>
      <c r="P84" s="6">
        <v>304</v>
      </c>
      <c r="R84" s="6">
        <v>10</v>
      </c>
      <c r="T84" s="6" t="s">
        <v>40</v>
      </c>
      <c r="U84" s="6" t="s">
        <v>41</v>
      </c>
      <c r="V84" s="6" t="s">
        <v>41</v>
      </c>
      <c r="W84" s="6" t="s">
        <v>539</v>
      </c>
      <c r="Y84" s="6" t="s">
        <v>540</v>
      </c>
      <c r="AA84" s="6" t="s">
        <v>541</v>
      </c>
      <c r="AB84" s="6" t="s">
        <v>542</v>
      </c>
      <c r="AC84" s="6">
        <v>99</v>
      </c>
      <c r="AF84" s="6" t="s">
        <v>39</v>
      </c>
      <c r="AG84" s="7"/>
      <c r="AH84" s="7"/>
      <c r="AI84" s="6" t="str">
        <f>HYPERLINK("https://doi.org/10.1515/9780691197944")</f>
        <v>https://doi.org/10.1515/9780691197944</v>
      </c>
      <c r="AK84" s="6" t="s">
        <v>46</v>
      </c>
    </row>
    <row r="85" spans="1:37" s="6" customFormat="1" x14ac:dyDescent="0.3">
      <c r="A85" s="6">
        <v>507656</v>
      </c>
      <c r="B85" s="7">
        <v>9781400833344</v>
      </c>
      <c r="C85" s="7"/>
      <c r="D85" s="7"/>
      <c r="F85" s="6" t="s">
        <v>543</v>
      </c>
      <c r="G85" s="6" t="s">
        <v>544</v>
      </c>
      <c r="H85" s="6" t="s">
        <v>545</v>
      </c>
      <c r="J85" s="6">
        <v>2</v>
      </c>
      <c r="M85" s="6" t="s">
        <v>38</v>
      </c>
      <c r="N85" s="8">
        <v>40000</v>
      </c>
      <c r="O85" s="6">
        <v>2009</v>
      </c>
      <c r="P85" s="6">
        <v>1184</v>
      </c>
      <c r="R85" s="6">
        <v>10</v>
      </c>
      <c r="T85" s="6" t="s">
        <v>40</v>
      </c>
      <c r="U85" s="6" t="s">
        <v>41</v>
      </c>
      <c r="V85" s="6" t="s">
        <v>41</v>
      </c>
      <c r="W85" s="6" t="s">
        <v>546</v>
      </c>
      <c r="Y85" s="6" t="s">
        <v>547</v>
      </c>
      <c r="AA85" s="6" t="s">
        <v>548</v>
      </c>
      <c r="AB85" s="6" t="s">
        <v>549</v>
      </c>
      <c r="AC85" s="6">
        <v>380</v>
      </c>
      <c r="AF85" s="6" t="s">
        <v>39</v>
      </c>
      <c r="AG85" s="7"/>
      <c r="AH85" s="7"/>
      <c r="AI85" s="6" t="str">
        <f>HYPERLINK("https://doi.org/10.1515/9781400833344")</f>
        <v>https://doi.org/10.1515/9781400833344</v>
      </c>
      <c r="AK85" s="6" t="s">
        <v>46</v>
      </c>
    </row>
    <row r="86" spans="1:37" s="6" customFormat="1" x14ac:dyDescent="0.3">
      <c r="A86" s="6">
        <v>516577</v>
      </c>
      <c r="B86" s="7">
        <v>9781400848331</v>
      </c>
      <c r="C86" s="7"/>
      <c r="D86" s="7"/>
      <c r="F86" s="6" t="s">
        <v>550</v>
      </c>
      <c r="H86" s="6" t="s">
        <v>551</v>
      </c>
      <c r="J86" s="6">
        <v>1</v>
      </c>
      <c r="M86" s="6" t="s">
        <v>38</v>
      </c>
      <c r="N86" s="8">
        <v>41658</v>
      </c>
      <c r="O86" s="6">
        <v>2014</v>
      </c>
      <c r="P86" s="6">
        <v>208</v>
      </c>
      <c r="R86" s="6">
        <v>10</v>
      </c>
      <c r="T86" s="6" t="s">
        <v>40</v>
      </c>
      <c r="U86" s="6" t="s">
        <v>50</v>
      </c>
      <c r="V86" s="6" t="s">
        <v>50</v>
      </c>
      <c r="W86" s="6" t="s">
        <v>552</v>
      </c>
      <c r="Y86" s="6" t="s">
        <v>553</v>
      </c>
      <c r="AA86" s="6" t="s">
        <v>554</v>
      </c>
      <c r="AB86" s="6" t="s">
        <v>555</v>
      </c>
      <c r="AC86" s="6">
        <v>111</v>
      </c>
      <c r="AF86" s="6" t="s">
        <v>39</v>
      </c>
      <c r="AG86" s="7"/>
      <c r="AH86" s="7"/>
      <c r="AI86" s="6" t="str">
        <f>HYPERLINK("https://doi.org/10.1515/9781400848331")</f>
        <v>https://doi.org/10.1515/9781400848331</v>
      </c>
      <c r="AK86" s="6" t="s">
        <v>46</v>
      </c>
    </row>
    <row r="87" spans="1:37" s="6" customFormat="1" x14ac:dyDescent="0.3">
      <c r="A87" s="6">
        <v>563336</v>
      </c>
      <c r="B87" s="7">
        <v>9780691189161</v>
      </c>
      <c r="C87" s="7"/>
      <c r="D87" s="7"/>
      <c r="F87" s="6" t="s">
        <v>556</v>
      </c>
      <c r="G87" s="6" t="s">
        <v>557</v>
      </c>
      <c r="H87" s="6" t="s">
        <v>558</v>
      </c>
      <c r="J87" s="6">
        <v>1</v>
      </c>
      <c r="M87" s="6" t="s">
        <v>38</v>
      </c>
      <c r="N87" s="8">
        <v>43662</v>
      </c>
      <c r="O87" s="6">
        <v>2019</v>
      </c>
      <c r="P87" s="6">
        <v>242</v>
      </c>
      <c r="R87" s="6">
        <v>10</v>
      </c>
      <c r="T87" s="6" t="s">
        <v>40</v>
      </c>
      <c r="U87" s="6" t="s">
        <v>41</v>
      </c>
      <c r="V87" s="6" t="s">
        <v>41</v>
      </c>
      <c r="W87" s="6" t="s">
        <v>559</v>
      </c>
      <c r="Y87" s="6" t="s">
        <v>560</v>
      </c>
      <c r="AA87" s="6" t="s">
        <v>561</v>
      </c>
      <c r="AB87" s="6" t="s">
        <v>562</v>
      </c>
      <c r="AC87" s="6">
        <v>83</v>
      </c>
      <c r="AF87" s="6" t="s">
        <v>39</v>
      </c>
      <c r="AG87" s="7"/>
      <c r="AH87" s="7"/>
      <c r="AI87" s="6" t="str">
        <f>HYPERLINK("https://doi.org/10.1515/9780691189161")</f>
        <v>https://doi.org/10.1515/9780691189161</v>
      </c>
      <c r="AK87" s="6" t="s">
        <v>46</v>
      </c>
    </row>
    <row r="88" spans="1:37" s="6" customFormat="1" x14ac:dyDescent="0.3">
      <c r="A88" s="6">
        <v>598861</v>
      </c>
      <c r="B88" s="7">
        <v>9783110741278</v>
      </c>
      <c r="C88" s="7"/>
      <c r="D88" s="7">
        <v>9783110741254</v>
      </c>
      <c r="E88" s="6" t="s">
        <v>169</v>
      </c>
      <c r="F88" s="6" t="s">
        <v>563</v>
      </c>
      <c r="G88" s="6" t="s">
        <v>564</v>
      </c>
      <c r="H88" s="6" t="s">
        <v>565</v>
      </c>
      <c r="J88" s="6">
        <v>3</v>
      </c>
      <c r="K88" s="6" t="s">
        <v>173</v>
      </c>
      <c r="M88" s="6" t="s">
        <v>175</v>
      </c>
      <c r="N88" s="8">
        <v>44432</v>
      </c>
      <c r="O88" s="6">
        <v>2021</v>
      </c>
      <c r="P88" s="6">
        <v>519</v>
      </c>
      <c r="Q88" s="6">
        <v>30</v>
      </c>
      <c r="S88" s="6">
        <v>2417</v>
      </c>
      <c r="T88" s="6" t="s">
        <v>40</v>
      </c>
      <c r="U88" s="6" t="s">
        <v>176</v>
      </c>
      <c r="V88" s="6" t="s">
        <v>176</v>
      </c>
      <c r="W88" s="6" t="s">
        <v>566</v>
      </c>
      <c r="X88" s="6" t="s">
        <v>178</v>
      </c>
      <c r="Y88" s="6" t="s">
        <v>567</v>
      </c>
      <c r="AB88" s="6" t="s">
        <v>568</v>
      </c>
      <c r="AC88" s="6">
        <v>699</v>
      </c>
      <c r="AE88" s="6">
        <v>54.95</v>
      </c>
      <c r="AF88" s="6" t="s">
        <v>39</v>
      </c>
      <c r="AG88" s="7"/>
      <c r="AH88" s="6" t="s">
        <v>39</v>
      </c>
      <c r="AI88" s="6" t="str">
        <f>HYPERLINK("https://doi.org/10.1515/9783110741278")</f>
        <v>https://doi.org/10.1515/9783110741278</v>
      </c>
      <c r="AK88" s="6" t="s">
        <v>46</v>
      </c>
    </row>
    <row r="89" spans="1:37" s="6" customFormat="1" x14ac:dyDescent="0.3">
      <c r="A89" s="6">
        <v>588756</v>
      </c>
      <c r="B89" s="7">
        <v>9780691200347</v>
      </c>
      <c r="C89" s="7"/>
      <c r="D89" s="7"/>
      <c r="F89" s="6" t="s">
        <v>569</v>
      </c>
      <c r="G89" s="6" t="s">
        <v>570</v>
      </c>
      <c r="H89" s="6" t="s">
        <v>571</v>
      </c>
      <c r="J89" s="6">
        <v>1</v>
      </c>
      <c r="M89" s="6" t="s">
        <v>38</v>
      </c>
      <c r="N89" s="8">
        <v>44159</v>
      </c>
      <c r="O89" s="6">
        <v>2020</v>
      </c>
      <c r="P89" s="6">
        <v>352</v>
      </c>
      <c r="R89" s="6">
        <v>10</v>
      </c>
      <c r="T89" s="6" t="s">
        <v>40</v>
      </c>
      <c r="U89" s="6" t="s">
        <v>60</v>
      </c>
      <c r="V89" s="6" t="s">
        <v>60</v>
      </c>
      <c r="W89" s="6" t="s">
        <v>572</v>
      </c>
      <c r="Y89" s="6" t="s">
        <v>573</v>
      </c>
      <c r="AA89" s="6" t="s">
        <v>574</v>
      </c>
      <c r="AB89" s="6" t="s">
        <v>575</v>
      </c>
      <c r="AC89" s="6">
        <v>99</v>
      </c>
      <c r="AF89" s="6" t="s">
        <v>39</v>
      </c>
      <c r="AG89" s="7"/>
      <c r="AH89" s="7"/>
      <c r="AI89" s="6" t="str">
        <f>HYPERLINK("https://doi.org/10.1515/9780691200347")</f>
        <v>https://doi.org/10.1515/9780691200347</v>
      </c>
      <c r="AK89" s="6" t="s">
        <v>46</v>
      </c>
    </row>
    <row r="90" spans="1:37" s="6" customFormat="1" x14ac:dyDescent="0.3">
      <c r="A90" s="6">
        <v>568853</v>
      </c>
      <c r="B90" s="7">
        <v>9780691197784</v>
      </c>
      <c r="C90" s="7"/>
      <c r="D90" s="7"/>
      <c r="F90" s="6" t="s">
        <v>576</v>
      </c>
      <c r="G90" s="6" t="s">
        <v>577</v>
      </c>
      <c r="H90" s="6" t="s">
        <v>578</v>
      </c>
      <c r="J90" s="6">
        <v>1</v>
      </c>
      <c r="M90" s="6" t="s">
        <v>38</v>
      </c>
      <c r="N90" s="8">
        <v>43753</v>
      </c>
      <c r="O90" s="6">
        <v>2019</v>
      </c>
      <c r="P90" s="6">
        <v>280</v>
      </c>
      <c r="R90" s="6">
        <v>10</v>
      </c>
      <c r="T90" s="6" t="s">
        <v>40</v>
      </c>
      <c r="U90" s="6" t="s">
        <v>50</v>
      </c>
      <c r="V90" s="6" t="s">
        <v>50</v>
      </c>
      <c r="W90" s="6" t="s">
        <v>579</v>
      </c>
      <c r="Y90" s="6" t="s">
        <v>580</v>
      </c>
      <c r="AA90" s="6" t="s">
        <v>581</v>
      </c>
      <c r="AB90" s="6" t="s">
        <v>582</v>
      </c>
      <c r="AC90" s="6">
        <v>91</v>
      </c>
      <c r="AF90" s="6" t="s">
        <v>39</v>
      </c>
      <c r="AG90" s="7"/>
      <c r="AH90" s="7"/>
      <c r="AI90" s="6" t="str">
        <f>HYPERLINK("https://doi.org/10.1515/9780691197784")</f>
        <v>https://doi.org/10.1515/9780691197784</v>
      </c>
      <c r="AK90" s="6" t="s">
        <v>46</v>
      </c>
    </row>
    <row r="91" spans="1:37" s="6" customFormat="1" x14ac:dyDescent="0.3">
      <c r="A91" s="6">
        <v>507652</v>
      </c>
      <c r="B91" s="7">
        <v>9781400832880</v>
      </c>
      <c r="C91" s="7"/>
      <c r="D91" s="7"/>
      <c r="F91" s="6" t="s">
        <v>583</v>
      </c>
      <c r="G91" s="6" t="s">
        <v>584</v>
      </c>
      <c r="H91" s="6" t="s">
        <v>585</v>
      </c>
      <c r="J91" s="6">
        <v>1</v>
      </c>
      <c r="M91" s="6" t="s">
        <v>38</v>
      </c>
      <c r="N91" s="8">
        <v>41382</v>
      </c>
      <c r="O91" s="6">
        <v>2009</v>
      </c>
      <c r="P91" s="6">
        <v>208</v>
      </c>
      <c r="R91" s="6">
        <v>10</v>
      </c>
      <c r="T91" s="6" t="s">
        <v>40</v>
      </c>
      <c r="U91" s="6" t="s">
        <v>272</v>
      </c>
      <c r="V91" s="6" t="s">
        <v>272</v>
      </c>
      <c r="W91" s="6" t="s">
        <v>586</v>
      </c>
      <c r="Y91" s="6" t="s">
        <v>587</v>
      </c>
      <c r="Z91" s="6" t="s">
        <v>588</v>
      </c>
      <c r="AA91" s="6" t="s">
        <v>589</v>
      </c>
      <c r="AC91" s="6">
        <v>62</v>
      </c>
      <c r="AF91" s="6" t="s">
        <v>39</v>
      </c>
      <c r="AG91" s="7"/>
      <c r="AH91" s="7"/>
      <c r="AI91" s="6" t="str">
        <f>HYPERLINK("https://doi.org/10.1515/9781400832880")</f>
        <v>https://doi.org/10.1515/9781400832880</v>
      </c>
      <c r="AK91" s="6" t="s">
        <v>46</v>
      </c>
    </row>
    <row r="92" spans="1:37" s="6" customFormat="1" x14ac:dyDescent="0.3">
      <c r="A92" s="6">
        <v>563023</v>
      </c>
      <c r="B92" s="7">
        <v>9781400838967</v>
      </c>
      <c r="C92" s="7"/>
      <c r="D92" s="7"/>
      <c r="F92" s="6" t="s">
        <v>590</v>
      </c>
      <c r="H92" s="6" t="s">
        <v>591</v>
      </c>
      <c r="J92" s="6">
        <v>1</v>
      </c>
      <c r="M92" s="6" t="s">
        <v>38</v>
      </c>
      <c r="N92" s="8">
        <v>40651</v>
      </c>
      <c r="O92" s="6">
        <v>2011</v>
      </c>
      <c r="P92" s="6">
        <v>344</v>
      </c>
      <c r="R92" s="6">
        <v>10</v>
      </c>
      <c r="T92" s="6" t="s">
        <v>40</v>
      </c>
      <c r="U92" s="6" t="s">
        <v>91</v>
      </c>
      <c r="V92" s="6" t="s">
        <v>91</v>
      </c>
      <c r="W92" s="6" t="s">
        <v>592</v>
      </c>
      <c r="Y92" s="6" t="s">
        <v>593</v>
      </c>
      <c r="AA92" s="6" t="s">
        <v>594</v>
      </c>
      <c r="AB92" s="6" t="s">
        <v>595</v>
      </c>
      <c r="AC92" s="6">
        <v>230</v>
      </c>
      <c r="AF92" s="6" t="s">
        <v>39</v>
      </c>
      <c r="AG92" s="7"/>
      <c r="AH92" s="7"/>
      <c r="AI92" s="6" t="str">
        <f>HYPERLINK("https://doi.org/10.1515/9781400838967")</f>
        <v>https://doi.org/10.1515/9781400838967</v>
      </c>
      <c r="AK92" s="6" t="s">
        <v>46</v>
      </c>
    </row>
    <row r="93" spans="1:37" s="6" customFormat="1" x14ac:dyDescent="0.3">
      <c r="A93" s="6">
        <v>542863</v>
      </c>
      <c r="B93" s="7">
        <v>9780691186948</v>
      </c>
      <c r="C93" s="7"/>
      <c r="D93" s="7"/>
      <c r="F93" s="6" t="s">
        <v>596</v>
      </c>
      <c r="H93" s="6" t="s">
        <v>597</v>
      </c>
      <c r="J93" s="6">
        <v>1</v>
      </c>
      <c r="K93" s="6" t="s">
        <v>58</v>
      </c>
      <c r="L93" s="9" t="s">
        <v>598</v>
      </c>
      <c r="M93" s="6" t="s">
        <v>38</v>
      </c>
      <c r="N93" s="8">
        <v>43256</v>
      </c>
      <c r="O93" s="6">
        <v>1967</v>
      </c>
      <c r="R93" s="6">
        <v>10</v>
      </c>
      <c r="T93" s="6" t="s">
        <v>40</v>
      </c>
      <c r="U93" s="6" t="s">
        <v>272</v>
      </c>
      <c r="V93" s="6" t="s">
        <v>272</v>
      </c>
      <c r="W93" s="6" t="s">
        <v>408</v>
      </c>
      <c r="Y93" s="6" t="s">
        <v>599</v>
      </c>
      <c r="AA93" s="6" t="s">
        <v>600</v>
      </c>
      <c r="AB93" s="6" t="s">
        <v>601</v>
      </c>
      <c r="AC93" s="6" t="e">
        <v>#N/A</v>
      </c>
      <c r="AF93" s="6" t="e">
        <v>#N/A</v>
      </c>
      <c r="AG93" s="7"/>
      <c r="AH93" s="7"/>
      <c r="AI93" s="6" t="str">
        <f>HYPERLINK("https://doi.org/10.1515/9780691186948")</f>
        <v>https://doi.org/10.1515/9780691186948</v>
      </c>
      <c r="AK93" s="6" t="s">
        <v>46</v>
      </c>
    </row>
    <row r="94" spans="1:37" s="6" customFormat="1" x14ac:dyDescent="0.3">
      <c r="A94" s="6">
        <v>563353</v>
      </c>
      <c r="B94" s="7">
        <v>9781400841059</v>
      </c>
      <c r="C94" s="7"/>
      <c r="D94" s="7"/>
      <c r="F94" s="6" t="s">
        <v>602</v>
      </c>
      <c r="H94" s="6" t="s">
        <v>603</v>
      </c>
      <c r="J94" s="6">
        <v>1</v>
      </c>
      <c r="M94" s="6" t="s">
        <v>38</v>
      </c>
      <c r="N94" s="8">
        <v>40805</v>
      </c>
      <c r="O94" s="6">
        <v>2006</v>
      </c>
      <c r="P94" s="6">
        <v>464</v>
      </c>
      <c r="R94" s="6">
        <v>10</v>
      </c>
      <c r="T94" s="6" t="s">
        <v>40</v>
      </c>
      <c r="U94" s="6" t="s">
        <v>99</v>
      </c>
      <c r="V94" s="6" t="s">
        <v>99</v>
      </c>
      <c r="W94" s="6" t="s">
        <v>117</v>
      </c>
      <c r="Y94" s="6" t="s">
        <v>604</v>
      </c>
      <c r="AA94" s="6" t="s">
        <v>605</v>
      </c>
      <c r="AB94" s="6" t="s">
        <v>606</v>
      </c>
      <c r="AC94" s="6">
        <v>255</v>
      </c>
      <c r="AF94" s="6" t="s">
        <v>39</v>
      </c>
      <c r="AG94" s="7"/>
      <c r="AH94" s="7"/>
      <c r="AI94" s="6" t="str">
        <f>HYPERLINK("https://doi.org/10.1515/9781400841059")</f>
        <v>https://doi.org/10.1515/9781400841059</v>
      </c>
      <c r="AK94" s="6" t="s">
        <v>46</v>
      </c>
    </row>
    <row r="95" spans="1:37" s="6" customFormat="1" x14ac:dyDescent="0.3">
      <c r="A95" s="6">
        <v>506753</v>
      </c>
      <c r="B95" s="7">
        <v>9781400829361</v>
      </c>
      <c r="C95" s="7"/>
      <c r="D95" s="7"/>
      <c r="F95" s="6" t="s">
        <v>607</v>
      </c>
      <c r="G95" s="6" t="s">
        <v>608</v>
      </c>
      <c r="H95" s="6" t="s">
        <v>609</v>
      </c>
      <c r="J95" s="6">
        <v>1</v>
      </c>
      <c r="K95" s="6" t="s">
        <v>150</v>
      </c>
      <c r="L95" s="9" t="s">
        <v>69</v>
      </c>
      <c r="M95" s="6" t="s">
        <v>38</v>
      </c>
      <c r="N95" s="8">
        <v>40585</v>
      </c>
      <c r="O95" s="6">
        <v>2006</v>
      </c>
      <c r="P95" s="6">
        <v>680</v>
      </c>
      <c r="R95" s="6">
        <v>10</v>
      </c>
      <c r="T95" s="6" t="s">
        <v>40</v>
      </c>
      <c r="U95" s="6" t="s">
        <v>41</v>
      </c>
      <c r="V95" s="6" t="s">
        <v>41</v>
      </c>
      <c r="W95" s="6" t="s">
        <v>259</v>
      </c>
      <c r="Y95" s="6" t="s">
        <v>610</v>
      </c>
      <c r="AA95" s="6" t="s">
        <v>611</v>
      </c>
      <c r="AB95" s="6" t="s">
        <v>612</v>
      </c>
      <c r="AC95" s="6">
        <v>212.95</v>
      </c>
      <c r="AF95" s="6" t="s">
        <v>39</v>
      </c>
      <c r="AG95" s="7"/>
      <c r="AH95" s="7"/>
      <c r="AI95" s="6" t="str">
        <f>HYPERLINK("https://doi.org/10.1515/9781400829361")</f>
        <v>https://doi.org/10.1515/9781400829361</v>
      </c>
      <c r="AK95" s="6" t="s">
        <v>46</v>
      </c>
    </row>
    <row r="96" spans="1:37" s="6" customFormat="1" x14ac:dyDescent="0.3">
      <c r="A96" s="6">
        <v>522011</v>
      </c>
      <c r="B96" s="7">
        <v>9781400874668</v>
      </c>
      <c r="C96" s="7"/>
      <c r="D96" s="7"/>
      <c r="F96" s="6" t="s">
        <v>613</v>
      </c>
      <c r="G96" s="6" t="s">
        <v>614</v>
      </c>
      <c r="H96" s="6" t="s">
        <v>615</v>
      </c>
      <c r="J96" s="6">
        <v>1</v>
      </c>
      <c r="K96" s="6" t="s">
        <v>616</v>
      </c>
      <c r="L96" s="9" t="s">
        <v>617</v>
      </c>
      <c r="M96" s="6" t="s">
        <v>38</v>
      </c>
      <c r="N96" s="8">
        <v>42346</v>
      </c>
      <c r="O96" s="6">
        <v>1961</v>
      </c>
      <c r="P96" s="6">
        <v>276</v>
      </c>
      <c r="R96" s="6">
        <v>10</v>
      </c>
      <c r="T96" s="6" t="s">
        <v>40</v>
      </c>
      <c r="U96" s="6" t="s">
        <v>91</v>
      </c>
      <c r="V96" s="6" t="s">
        <v>91</v>
      </c>
      <c r="W96" s="6" t="s">
        <v>124</v>
      </c>
      <c r="Y96" s="6" t="s">
        <v>618</v>
      </c>
      <c r="AC96" s="6">
        <v>310</v>
      </c>
      <c r="AF96" s="6" t="s">
        <v>39</v>
      </c>
      <c r="AG96" s="7"/>
      <c r="AH96" s="7"/>
      <c r="AI96" s="6" t="str">
        <f>HYPERLINK("https://doi.org/10.1515/9781400874668")</f>
        <v>https://doi.org/10.1515/9781400874668</v>
      </c>
      <c r="AK96" s="6" t="s">
        <v>46</v>
      </c>
    </row>
    <row r="97" spans="1:37" s="6" customFormat="1" x14ac:dyDescent="0.3">
      <c r="A97" s="6">
        <v>542223</v>
      </c>
      <c r="B97" s="7">
        <v>9781400888252</v>
      </c>
      <c r="C97" s="7"/>
      <c r="D97" s="7"/>
      <c r="F97" s="6" t="s">
        <v>619</v>
      </c>
      <c r="G97" s="6" t="s">
        <v>620</v>
      </c>
      <c r="H97" s="6" t="s">
        <v>545</v>
      </c>
      <c r="J97" s="6">
        <v>1</v>
      </c>
      <c r="M97" s="6" t="s">
        <v>38</v>
      </c>
      <c r="N97" s="8">
        <v>43158</v>
      </c>
      <c r="O97" s="6">
        <v>2018</v>
      </c>
      <c r="P97" s="6">
        <v>1600</v>
      </c>
      <c r="R97" s="6">
        <v>10</v>
      </c>
      <c r="T97" s="6" t="s">
        <v>40</v>
      </c>
      <c r="U97" s="6" t="s">
        <v>41</v>
      </c>
      <c r="V97" s="6" t="s">
        <v>41</v>
      </c>
      <c r="W97" s="6" t="s">
        <v>621</v>
      </c>
      <c r="Y97" s="6" t="s">
        <v>622</v>
      </c>
      <c r="AA97" s="6" t="s">
        <v>623</v>
      </c>
      <c r="AB97" s="6" t="s">
        <v>549</v>
      </c>
      <c r="AC97" s="6">
        <v>450</v>
      </c>
      <c r="AF97" s="6" t="s">
        <v>39</v>
      </c>
      <c r="AG97" s="7"/>
      <c r="AH97" s="7"/>
      <c r="AI97" s="6" t="str">
        <f>HYPERLINK("https://doi.org/10.1515/9781400888252")</f>
        <v>https://doi.org/10.1515/9781400888252</v>
      </c>
      <c r="AK97" s="6" t="s">
        <v>46</v>
      </c>
    </row>
    <row r="98" spans="1:37" s="6" customFormat="1" x14ac:dyDescent="0.3">
      <c r="A98" s="6">
        <v>609148</v>
      </c>
      <c r="B98" s="7">
        <v>9781400835386</v>
      </c>
      <c r="C98" s="7"/>
      <c r="D98" s="7"/>
      <c r="F98" s="6" t="s">
        <v>624</v>
      </c>
      <c r="H98" s="6" t="s">
        <v>615</v>
      </c>
      <c r="J98" s="6">
        <v>1</v>
      </c>
      <c r="K98" s="6" t="s">
        <v>68</v>
      </c>
      <c r="L98" s="9" t="s">
        <v>290</v>
      </c>
      <c r="M98" s="6" t="s">
        <v>38</v>
      </c>
      <c r="N98" s="8">
        <v>44418</v>
      </c>
      <c r="O98" s="6">
        <v>2010</v>
      </c>
      <c r="P98" s="6">
        <v>392</v>
      </c>
      <c r="R98" s="6">
        <v>10</v>
      </c>
      <c r="T98" s="6" t="s">
        <v>40</v>
      </c>
      <c r="U98" s="6" t="s">
        <v>99</v>
      </c>
      <c r="V98" s="6" t="s">
        <v>99</v>
      </c>
      <c r="W98" s="6" t="s">
        <v>625</v>
      </c>
      <c r="Y98" s="6" t="s">
        <v>626</v>
      </c>
      <c r="AB98" s="6" t="s">
        <v>627</v>
      </c>
      <c r="AC98" s="6">
        <v>230</v>
      </c>
      <c r="AF98" s="6" t="s">
        <v>39</v>
      </c>
      <c r="AG98" s="7"/>
      <c r="AH98" s="7"/>
      <c r="AI98" s="6" t="str">
        <f>HYPERLINK("https://doi.org/10.1515/9781400835386")</f>
        <v>https://doi.org/10.1515/9781400835386</v>
      </c>
      <c r="AK98" s="6" t="s">
        <v>46</v>
      </c>
    </row>
    <row r="99" spans="1:37" s="6" customFormat="1" x14ac:dyDescent="0.3">
      <c r="A99" s="6">
        <v>507501</v>
      </c>
      <c r="B99" s="7">
        <v>9781400846115</v>
      </c>
      <c r="C99" s="7"/>
      <c r="D99" s="7"/>
      <c r="F99" s="6" t="s">
        <v>628</v>
      </c>
      <c r="G99" s="6" t="s">
        <v>629</v>
      </c>
      <c r="H99" s="6" t="s">
        <v>406</v>
      </c>
      <c r="J99" s="6">
        <v>1</v>
      </c>
      <c r="K99" s="6" t="s">
        <v>630</v>
      </c>
      <c r="M99" s="6" t="s">
        <v>38</v>
      </c>
      <c r="N99" s="8">
        <v>41357</v>
      </c>
      <c r="O99" s="6">
        <v>2013</v>
      </c>
      <c r="P99" s="6">
        <v>288</v>
      </c>
      <c r="R99" s="6">
        <v>10</v>
      </c>
      <c r="T99" s="6" t="s">
        <v>40</v>
      </c>
      <c r="U99" s="6" t="s">
        <v>99</v>
      </c>
      <c r="V99" s="6" t="s">
        <v>99</v>
      </c>
      <c r="W99" s="6" t="s">
        <v>631</v>
      </c>
      <c r="Y99" s="6" t="s">
        <v>632</v>
      </c>
      <c r="AA99" s="6" t="s">
        <v>633</v>
      </c>
      <c r="AB99" s="6" t="s">
        <v>634</v>
      </c>
      <c r="AC99" s="6">
        <v>79</v>
      </c>
      <c r="AF99" s="6" t="s">
        <v>39</v>
      </c>
      <c r="AG99" s="7"/>
      <c r="AH99" s="7"/>
      <c r="AI99" s="6" t="str">
        <f>HYPERLINK("https://doi.org/10.1515/9781400846115")</f>
        <v>https://doi.org/10.1515/9781400846115</v>
      </c>
      <c r="AK99" s="6" t="s">
        <v>46</v>
      </c>
    </row>
    <row r="100" spans="1:37" s="6" customFormat="1" x14ac:dyDescent="0.3">
      <c r="A100" s="6">
        <v>516754</v>
      </c>
      <c r="B100" s="7">
        <v>9781400866595</v>
      </c>
      <c r="C100" s="7"/>
      <c r="D100" s="7"/>
      <c r="F100" s="6" t="s">
        <v>635</v>
      </c>
      <c r="G100" s="6" t="s">
        <v>636</v>
      </c>
      <c r="I100" s="6" t="s">
        <v>637</v>
      </c>
      <c r="J100" s="6">
        <v>1</v>
      </c>
      <c r="M100" s="6" t="s">
        <v>38</v>
      </c>
      <c r="N100" s="8">
        <v>42164</v>
      </c>
      <c r="O100" s="6">
        <v>2015</v>
      </c>
      <c r="P100" s="6">
        <v>464</v>
      </c>
      <c r="R100" s="6">
        <v>10</v>
      </c>
      <c r="T100" s="6" t="s">
        <v>40</v>
      </c>
      <c r="U100" s="6" t="s">
        <v>176</v>
      </c>
      <c r="V100" s="6" t="s">
        <v>176</v>
      </c>
      <c r="W100" s="6" t="s">
        <v>638</v>
      </c>
      <c r="Y100" s="6" t="s">
        <v>639</v>
      </c>
      <c r="AA100" s="6" t="s">
        <v>640</v>
      </c>
      <c r="AB100" s="6" t="s">
        <v>641</v>
      </c>
      <c r="AC100" s="6">
        <v>185</v>
      </c>
      <c r="AF100" s="6" t="s">
        <v>39</v>
      </c>
      <c r="AG100" s="7"/>
      <c r="AH100" s="7"/>
      <c r="AI100" s="6" t="str">
        <f>HYPERLINK("https://doi.org/10.1515/9781400866595")</f>
        <v>https://doi.org/10.1515/9781400866595</v>
      </c>
      <c r="AK100" s="6" t="s">
        <v>46</v>
      </c>
    </row>
    <row r="101" spans="1:37" s="6" customFormat="1" x14ac:dyDescent="0.3">
      <c r="A101" s="6">
        <v>584101</v>
      </c>
      <c r="B101" s="7">
        <v>9780691213958</v>
      </c>
      <c r="C101" s="7"/>
      <c r="D101" s="7"/>
      <c r="F101" s="6" t="s">
        <v>642</v>
      </c>
      <c r="H101" s="6" t="s">
        <v>643</v>
      </c>
      <c r="J101" s="6">
        <v>1</v>
      </c>
      <c r="K101" s="6" t="s">
        <v>58</v>
      </c>
      <c r="L101" s="9" t="s">
        <v>644</v>
      </c>
      <c r="M101" s="6" t="s">
        <v>38</v>
      </c>
      <c r="N101" s="8">
        <v>43998</v>
      </c>
      <c r="O101" s="6">
        <v>1991</v>
      </c>
      <c r="P101" s="6">
        <v>208</v>
      </c>
      <c r="R101" s="6">
        <v>10</v>
      </c>
      <c r="T101" s="6" t="s">
        <v>40</v>
      </c>
      <c r="U101" s="6" t="s">
        <v>272</v>
      </c>
      <c r="V101" s="6" t="s">
        <v>272</v>
      </c>
      <c r="W101" s="6" t="s">
        <v>408</v>
      </c>
      <c r="Y101" s="6" t="s">
        <v>645</v>
      </c>
      <c r="AA101" s="6" t="s">
        <v>646</v>
      </c>
      <c r="AB101" s="6" t="s">
        <v>647</v>
      </c>
      <c r="AC101" s="6">
        <v>111</v>
      </c>
      <c r="AF101" s="6" t="s">
        <v>39</v>
      </c>
      <c r="AG101" s="7"/>
      <c r="AH101" s="7"/>
      <c r="AI101" s="6" t="str">
        <f>HYPERLINK("https://doi.org/10.1515/9780691213958")</f>
        <v>https://doi.org/10.1515/9780691213958</v>
      </c>
      <c r="AK101" s="6" t="s">
        <v>46</v>
      </c>
    </row>
    <row r="102" spans="1:37" s="6" customFormat="1" x14ac:dyDescent="0.3">
      <c r="A102" s="6">
        <v>591234</v>
      </c>
      <c r="B102" s="7">
        <v>9780691213651</v>
      </c>
      <c r="C102" s="7"/>
      <c r="D102" s="7"/>
      <c r="F102" s="6" t="s">
        <v>648</v>
      </c>
      <c r="I102" s="6" t="s">
        <v>536</v>
      </c>
      <c r="J102" s="6">
        <v>1</v>
      </c>
      <c r="K102" s="6" t="s">
        <v>537</v>
      </c>
      <c r="L102" s="9" t="s">
        <v>649</v>
      </c>
      <c r="M102" s="6" t="s">
        <v>38</v>
      </c>
      <c r="N102" s="8">
        <v>44159</v>
      </c>
      <c r="O102" s="6">
        <v>2020</v>
      </c>
      <c r="P102" s="6">
        <v>264</v>
      </c>
      <c r="R102" s="6">
        <v>10</v>
      </c>
      <c r="T102" s="6" t="s">
        <v>40</v>
      </c>
      <c r="U102" s="6" t="s">
        <v>41</v>
      </c>
      <c r="V102" s="6" t="s">
        <v>41</v>
      </c>
      <c r="W102" s="6" t="s">
        <v>539</v>
      </c>
      <c r="Y102" s="6" t="s">
        <v>650</v>
      </c>
      <c r="AA102" s="6" t="s">
        <v>651</v>
      </c>
      <c r="AB102" s="6" t="s">
        <v>652</v>
      </c>
      <c r="AC102" s="6">
        <v>160</v>
      </c>
      <c r="AF102" s="6" t="s">
        <v>39</v>
      </c>
      <c r="AG102" s="7"/>
      <c r="AH102" s="7"/>
      <c r="AI102" s="6" t="str">
        <f>HYPERLINK("https://doi.org/10.1515/9780691213651")</f>
        <v>https://doi.org/10.1515/9780691213651</v>
      </c>
      <c r="AK102" s="6" t="s">
        <v>46</v>
      </c>
    </row>
    <row r="103" spans="1:37" s="6" customFormat="1" x14ac:dyDescent="0.3">
      <c r="A103" s="6">
        <v>542121</v>
      </c>
      <c r="B103" s="7">
        <v>9781400889891</v>
      </c>
      <c r="C103" s="7"/>
      <c r="D103" s="7"/>
      <c r="F103" s="6" t="s">
        <v>653</v>
      </c>
      <c r="G103" s="6" t="s">
        <v>654</v>
      </c>
      <c r="H103" s="6" t="s">
        <v>326</v>
      </c>
      <c r="J103" s="6">
        <v>1</v>
      </c>
      <c r="M103" s="6" t="s">
        <v>38</v>
      </c>
      <c r="N103" s="8">
        <v>43235</v>
      </c>
      <c r="O103" s="6">
        <v>2018</v>
      </c>
      <c r="P103" s="6">
        <v>176</v>
      </c>
      <c r="R103" s="6">
        <v>10</v>
      </c>
      <c r="T103" s="6" t="s">
        <v>40</v>
      </c>
      <c r="U103" s="6" t="s">
        <v>272</v>
      </c>
      <c r="V103" s="6" t="s">
        <v>272</v>
      </c>
      <c r="W103" s="6" t="s">
        <v>655</v>
      </c>
      <c r="Y103" s="6" t="s">
        <v>656</v>
      </c>
      <c r="AA103" s="6" t="s">
        <v>657</v>
      </c>
      <c r="AB103" s="6" t="s">
        <v>658</v>
      </c>
      <c r="AC103" s="6">
        <v>78</v>
      </c>
      <c r="AF103" s="6" t="s">
        <v>39</v>
      </c>
      <c r="AG103" s="7"/>
      <c r="AH103" s="7"/>
      <c r="AI103" s="6" t="str">
        <f>HYPERLINK("https://doi.org/10.23943/9781400889891")</f>
        <v>https://doi.org/10.23943/9781400889891</v>
      </c>
      <c r="AK103" s="6" t="s">
        <v>46</v>
      </c>
    </row>
    <row r="104" spans="1:37" s="6" customFormat="1" x14ac:dyDescent="0.3">
      <c r="A104" s="6">
        <v>508956</v>
      </c>
      <c r="B104" s="7">
        <v>9781400855162</v>
      </c>
      <c r="C104" s="7"/>
      <c r="D104" s="7"/>
      <c r="F104" s="6" t="s">
        <v>659</v>
      </c>
      <c r="H104" s="6" t="s">
        <v>660</v>
      </c>
      <c r="J104" s="6">
        <v>1</v>
      </c>
      <c r="K104" s="6" t="s">
        <v>661</v>
      </c>
      <c r="L104" s="9" t="s">
        <v>538</v>
      </c>
      <c r="M104" s="6" t="s">
        <v>38</v>
      </c>
      <c r="N104" s="8">
        <v>41834</v>
      </c>
      <c r="O104" s="6">
        <v>1981</v>
      </c>
      <c r="P104" s="6">
        <v>216</v>
      </c>
      <c r="R104" s="6">
        <v>10</v>
      </c>
      <c r="T104" s="6" t="s">
        <v>40</v>
      </c>
      <c r="U104" s="6" t="s">
        <v>41</v>
      </c>
      <c r="V104" s="6" t="s">
        <v>41</v>
      </c>
      <c r="W104" s="6" t="s">
        <v>662</v>
      </c>
      <c r="Y104" s="6" t="s">
        <v>663</v>
      </c>
      <c r="AC104" s="6">
        <v>185</v>
      </c>
      <c r="AF104" s="6" t="s">
        <v>39</v>
      </c>
      <c r="AG104" s="7"/>
      <c r="AH104" s="7"/>
      <c r="AI104" s="6" t="str">
        <f>HYPERLINK("https://doi.org/10.1515/9781400855162")</f>
        <v>https://doi.org/10.1515/9781400855162</v>
      </c>
      <c r="AK104" s="6" t="s">
        <v>46</v>
      </c>
    </row>
    <row r="105" spans="1:37" s="6" customFormat="1" x14ac:dyDescent="0.3">
      <c r="A105" s="6">
        <v>526445</v>
      </c>
      <c r="B105" s="7">
        <v>9783110533149</v>
      </c>
      <c r="C105" s="7">
        <v>9783110530971</v>
      </c>
      <c r="D105" s="7"/>
      <c r="H105" s="6" t="s">
        <v>664</v>
      </c>
      <c r="J105" s="6">
        <v>1</v>
      </c>
      <c r="K105" s="6" t="s">
        <v>665</v>
      </c>
      <c r="L105" s="9" t="s">
        <v>666</v>
      </c>
      <c r="M105" s="6" t="s">
        <v>175</v>
      </c>
      <c r="N105" s="8">
        <v>43276</v>
      </c>
      <c r="O105" s="6">
        <v>2018</v>
      </c>
      <c r="P105" s="6">
        <v>385</v>
      </c>
      <c r="T105" s="6" t="s">
        <v>40</v>
      </c>
      <c r="U105" s="6" t="s">
        <v>132</v>
      </c>
      <c r="V105" s="6" t="s">
        <v>132</v>
      </c>
      <c r="W105" s="6" t="s">
        <v>304</v>
      </c>
      <c r="Y105" s="6" t="s">
        <v>667</v>
      </c>
      <c r="AA105" s="6" t="s">
        <v>668</v>
      </c>
      <c r="AB105" s="6" t="s">
        <v>669</v>
      </c>
      <c r="AC105" s="6">
        <v>139</v>
      </c>
      <c r="AD105" s="6">
        <v>194.95</v>
      </c>
      <c r="AF105" s="6" t="s">
        <v>39</v>
      </c>
      <c r="AG105" s="6" t="s">
        <v>39</v>
      </c>
      <c r="AH105" s="7"/>
      <c r="AI105" s="6" t="str">
        <f>HYPERLINK("https://doi.org/10.1515/9783110533149")</f>
        <v>https://doi.org/10.1515/9783110533149</v>
      </c>
      <c r="AK105" s="6" t="s">
        <v>46</v>
      </c>
    </row>
    <row r="106" spans="1:37" s="6" customFormat="1" x14ac:dyDescent="0.3">
      <c r="A106" s="6">
        <v>551420</v>
      </c>
      <c r="B106" s="7">
        <v>9781400835348</v>
      </c>
      <c r="C106" s="7"/>
      <c r="D106" s="7"/>
      <c r="F106" s="6" t="s">
        <v>670</v>
      </c>
      <c r="G106" s="6" t="s">
        <v>671</v>
      </c>
      <c r="H106" s="6" t="s">
        <v>672</v>
      </c>
      <c r="J106" s="6">
        <v>1</v>
      </c>
      <c r="M106" s="6" t="s">
        <v>38</v>
      </c>
      <c r="N106" s="8">
        <v>40360</v>
      </c>
      <c r="O106" s="6">
        <v>2010</v>
      </c>
      <c r="P106" s="6">
        <v>144</v>
      </c>
      <c r="R106" s="6">
        <v>10</v>
      </c>
      <c r="T106" s="6" t="s">
        <v>40</v>
      </c>
      <c r="U106" s="6" t="s">
        <v>99</v>
      </c>
      <c r="V106" s="6" t="s">
        <v>99</v>
      </c>
      <c r="W106" s="6" t="s">
        <v>673</v>
      </c>
      <c r="Y106" s="6" t="s">
        <v>674</v>
      </c>
      <c r="AA106" s="6" t="s">
        <v>675</v>
      </c>
      <c r="AB106" s="6" t="s">
        <v>676</v>
      </c>
      <c r="AC106" s="6">
        <v>149</v>
      </c>
      <c r="AF106" s="6" t="s">
        <v>39</v>
      </c>
      <c r="AG106" s="7"/>
      <c r="AH106" s="7"/>
      <c r="AI106" s="6" t="str">
        <f>HYPERLINK("https://doi.org/10.1515/9781400835348")</f>
        <v>https://doi.org/10.1515/9781400835348</v>
      </c>
      <c r="AK106" s="6" t="s">
        <v>46</v>
      </c>
    </row>
    <row r="107" spans="1:37" s="6" customFormat="1" x14ac:dyDescent="0.3">
      <c r="A107" s="6">
        <v>521832</v>
      </c>
      <c r="B107" s="7">
        <v>9781400881420</v>
      </c>
      <c r="C107" s="7"/>
      <c r="D107" s="7"/>
      <c r="F107" s="6" t="s">
        <v>677</v>
      </c>
      <c r="H107" s="6" t="s">
        <v>678</v>
      </c>
      <c r="J107" s="6">
        <v>1</v>
      </c>
      <c r="K107" s="6" t="s">
        <v>82</v>
      </c>
      <c r="L107" s="9" t="s">
        <v>139</v>
      </c>
      <c r="M107" s="6" t="s">
        <v>38</v>
      </c>
      <c r="N107" s="8">
        <v>42431</v>
      </c>
      <c r="O107" s="6">
        <v>1975</v>
      </c>
      <c r="P107" s="6">
        <v>237</v>
      </c>
      <c r="R107" s="6">
        <v>10</v>
      </c>
      <c r="T107" s="6" t="s">
        <v>40</v>
      </c>
      <c r="U107" s="6" t="s">
        <v>50</v>
      </c>
      <c r="V107" s="6" t="s">
        <v>50</v>
      </c>
      <c r="W107" s="6" t="s">
        <v>144</v>
      </c>
      <c r="Y107" s="6" t="s">
        <v>679</v>
      </c>
      <c r="AC107" s="6">
        <v>380</v>
      </c>
      <c r="AF107" s="6" t="s">
        <v>39</v>
      </c>
      <c r="AG107" s="7"/>
      <c r="AH107" s="7"/>
      <c r="AI107" s="6" t="str">
        <f>HYPERLINK("https://doi.org/10.1515/9781400881420")</f>
        <v>https://doi.org/10.1515/9781400881420</v>
      </c>
      <c r="AK107" s="6" t="s">
        <v>46</v>
      </c>
    </row>
    <row r="108" spans="1:37" s="6" customFormat="1" x14ac:dyDescent="0.3">
      <c r="A108" s="6">
        <v>573306</v>
      </c>
      <c r="B108" s="7">
        <v>9780691200316</v>
      </c>
      <c r="C108" s="7"/>
      <c r="D108" s="7"/>
      <c r="F108" s="6" t="s">
        <v>680</v>
      </c>
      <c r="H108" s="6" t="s">
        <v>681</v>
      </c>
      <c r="J108" s="6">
        <v>1</v>
      </c>
      <c r="K108" s="6" t="s">
        <v>150</v>
      </c>
      <c r="L108" s="9" t="s">
        <v>682</v>
      </c>
      <c r="M108" s="6" t="s">
        <v>38</v>
      </c>
      <c r="N108" s="8">
        <v>43928</v>
      </c>
      <c r="O108" s="6">
        <v>2020</v>
      </c>
      <c r="P108" s="6">
        <v>656</v>
      </c>
      <c r="R108" s="6">
        <v>10</v>
      </c>
      <c r="T108" s="6" t="s">
        <v>40</v>
      </c>
      <c r="U108" s="6" t="s">
        <v>41</v>
      </c>
      <c r="V108" s="6" t="s">
        <v>41</v>
      </c>
      <c r="W108" s="6" t="s">
        <v>683</v>
      </c>
      <c r="Y108" s="6" t="s">
        <v>684</v>
      </c>
      <c r="AA108" s="6" t="s">
        <v>685</v>
      </c>
      <c r="AB108" s="6" t="s">
        <v>686</v>
      </c>
      <c r="AC108" s="6">
        <v>220</v>
      </c>
      <c r="AF108" s="6" t="s">
        <v>39</v>
      </c>
      <c r="AG108" s="7"/>
      <c r="AH108" s="7"/>
      <c r="AI108" s="6" t="str">
        <f>HYPERLINK("https://doi.org/10.1515/9780691200316")</f>
        <v>https://doi.org/10.1515/9780691200316</v>
      </c>
      <c r="AK108" s="6" t="s">
        <v>46</v>
      </c>
    </row>
    <row r="109" spans="1:37" s="6" customFormat="1" x14ac:dyDescent="0.3">
      <c r="A109" s="6">
        <v>550898</v>
      </c>
      <c r="B109" s="7">
        <v>9781487589455</v>
      </c>
      <c r="C109" s="7"/>
      <c r="D109" s="7"/>
      <c r="F109" s="6" t="s">
        <v>687</v>
      </c>
      <c r="H109" s="6" t="s">
        <v>688</v>
      </c>
      <c r="J109" s="6">
        <v>1</v>
      </c>
      <c r="K109" s="6" t="s">
        <v>689</v>
      </c>
      <c r="M109" s="6" t="s">
        <v>690</v>
      </c>
      <c r="N109" s="8">
        <v>21899</v>
      </c>
      <c r="O109" s="6">
        <v>1959</v>
      </c>
      <c r="P109" s="6">
        <v>394</v>
      </c>
      <c r="R109" s="6">
        <v>10</v>
      </c>
      <c r="T109" s="6" t="s">
        <v>40</v>
      </c>
      <c r="U109" s="6" t="s">
        <v>50</v>
      </c>
      <c r="V109" s="6" t="s">
        <v>50</v>
      </c>
      <c r="W109" s="6" t="s">
        <v>691</v>
      </c>
      <c r="Y109" s="6" t="s">
        <v>692</v>
      </c>
      <c r="AB109" s="6" t="s">
        <v>693</v>
      </c>
      <c r="AC109" s="6">
        <v>208.95</v>
      </c>
      <c r="AF109" s="6" t="s">
        <v>39</v>
      </c>
      <c r="AG109" s="7"/>
      <c r="AH109" s="7"/>
      <c r="AI109" s="6" t="str">
        <f>HYPERLINK("https://doi.org/10.3138/9781487589455")</f>
        <v>https://doi.org/10.3138/9781487589455</v>
      </c>
      <c r="AK109" s="6" t="s">
        <v>46</v>
      </c>
    </row>
    <row r="110" spans="1:37" s="6" customFormat="1" x14ac:dyDescent="0.3">
      <c r="A110" s="6">
        <v>3637</v>
      </c>
      <c r="B110" s="7">
        <v>9783110883237</v>
      </c>
      <c r="C110" s="7"/>
      <c r="D110" s="7"/>
      <c r="F110" s="6" t="s">
        <v>694</v>
      </c>
      <c r="G110" s="6" t="s">
        <v>695</v>
      </c>
      <c r="I110" s="6" t="s">
        <v>696</v>
      </c>
      <c r="J110" s="6">
        <v>1</v>
      </c>
      <c r="M110" s="6" t="s">
        <v>175</v>
      </c>
      <c r="N110" s="8">
        <v>40861</v>
      </c>
      <c r="O110" s="6">
        <v>1996</v>
      </c>
      <c r="P110" s="6">
        <v>3954</v>
      </c>
      <c r="Q110" s="6">
        <v>436</v>
      </c>
      <c r="R110" s="6">
        <v>10</v>
      </c>
      <c r="S110" s="6">
        <v>2417</v>
      </c>
      <c r="T110" s="6" t="s">
        <v>40</v>
      </c>
      <c r="U110" s="6" t="s">
        <v>91</v>
      </c>
      <c r="V110" s="6" t="s">
        <v>91</v>
      </c>
      <c r="W110" s="6" t="s">
        <v>697</v>
      </c>
      <c r="Z110" s="6" t="s">
        <v>698</v>
      </c>
      <c r="AC110" s="6">
        <v>900</v>
      </c>
      <c r="AF110" s="6" t="s">
        <v>39</v>
      </c>
      <c r="AG110" s="7"/>
      <c r="AH110" s="7"/>
      <c r="AI110" s="6" t="str">
        <f>HYPERLINK("https://doi.org/10.1515/9783110883237")</f>
        <v>https://doi.org/10.1515/9783110883237</v>
      </c>
      <c r="AK110" s="6" t="s">
        <v>46</v>
      </c>
    </row>
    <row r="111" spans="1:37" s="6" customFormat="1" x14ac:dyDescent="0.3">
      <c r="A111" s="6">
        <v>563030</v>
      </c>
      <c r="B111" s="7">
        <v>9781400873371</v>
      </c>
      <c r="C111" s="7"/>
      <c r="D111" s="7"/>
      <c r="F111" s="6" t="s">
        <v>699</v>
      </c>
      <c r="I111" s="6" t="s">
        <v>536</v>
      </c>
      <c r="J111" s="6">
        <v>1</v>
      </c>
      <c r="K111" s="6" t="s">
        <v>537</v>
      </c>
      <c r="L111" s="9" t="s">
        <v>700</v>
      </c>
      <c r="M111" s="6" t="s">
        <v>38</v>
      </c>
      <c r="N111" s="8">
        <v>42381</v>
      </c>
      <c r="O111" s="6">
        <v>2016</v>
      </c>
      <c r="P111" s="6">
        <v>392</v>
      </c>
      <c r="R111" s="6">
        <v>10</v>
      </c>
      <c r="T111" s="6" t="s">
        <v>40</v>
      </c>
      <c r="U111" s="6" t="s">
        <v>41</v>
      </c>
      <c r="V111" s="6" t="s">
        <v>41</v>
      </c>
      <c r="W111" s="6" t="s">
        <v>701</v>
      </c>
      <c r="Y111" s="6" t="s">
        <v>702</v>
      </c>
      <c r="AA111" s="6" t="s">
        <v>703</v>
      </c>
      <c r="AB111" s="6" t="s">
        <v>704</v>
      </c>
      <c r="AC111" s="6">
        <v>107</v>
      </c>
      <c r="AF111" s="6" t="s">
        <v>39</v>
      </c>
      <c r="AG111" s="7"/>
      <c r="AH111" s="7"/>
      <c r="AI111" s="6" t="str">
        <f>HYPERLINK("https://doi.org/10.1515/9781400873371")</f>
        <v>https://doi.org/10.1515/9781400873371</v>
      </c>
      <c r="AK111" s="6" t="s">
        <v>46</v>
      </c>
    </row>
    <row r="112" spans="1:37" s="6" customFormat="1" x14ac:dyDescent="0.3">
      <c r="A112" s="6">
        <v>506904</v>
      </c>
      <c r="B112" s="7">
        <v>9781400833092</v>
      </c>
      <c r="C112" s="7"/>
      <c r="D112" s="7"/>
      <c r="F112" s="6" t="s">
        <v>705</v>
      </c>
      <c r="H112" s="6" t="s">
        <v>706</v>
      </c>
      <c r="J112" s="6">
        <v>1</v>
      </c>
      <c r="K112" s="6" t="s">
        <v>707</v>
      </c>
      <c r="L112" s="9" t="s">
        <v>708</v>
      </c>
      <c r="M112" s="6" t="s">
        <v>38</v>
      </c>
      <c r="N112" s="8">
        <v>39811</v>
      </c>
      <c r="O112" s="6">
        <v>2009</v>
      </c>
      <c r="P112" s="6">
        <v>216</v>
      </c>
      <c r="R112" s="6">
        <v>10</v>
      </c>
      <c r="T112" s="6" t="s">
        <v>40</v>
      </c>
      <c r="U112" s="6" t="s">
        <v>99</v>
      </c>
      <c r="V112" s="6" t="s">
        <v>99</v>
      </c>
      <c r="W112" s="6" t="s">
        <v>709</v>
      </c>
      <c r="Y112" s="6" t="s">
        <v>710</v>
      </c>
      <c r="AA112" s="6" t="s">
        <v>711</v>
      </c>
      <c r="AB112" s="6" t="s">
        <v>712</v>
      </c>
      <c r="AC112" s="6">
        <v>146</v>
      </c>
      <c r="AF112" s="6" t="s">
        <v>39</v>
      </c>
      <c r="AG112" s="7"/>
      <c r="AH112" s="7"/>
      <c r="AI112" s="6" t="str">
        <f>HYPERLINK("https://doi.org/10.1515/9781400833092")</f>
        <v>https://doi.org/10.1515/9781400833092</v>
      </c>
      <c r="AK112" s="6" t="s">
        <v>46</v>
      </c>
    </row>
    <row r="113" spans="1:37" s="6" customFormat="1" x14ac:dyDescent="0.3">
      <c r="A113" s="6">
        <v>508278</v>
      </c>
      <c r="B113" s="7">
        <v>9781400837212</v>
      </c>
      <c r="C113" s="7"/>
      <c r="D113" s="7"/>
      <c r="F113" s="6" t="s">
        <v>713</v>
      </c>
      <c r="H113" s="6" t="s">
        <v>714</v>
      </c>
      <c r="J113" s="6">
        <v>1</v>
      </c>
      <c r="K113" s="6" t="s">
        <v>82</v>
      </c>
      <c r="L113" s="9" t="s">
        <v>715</v>
      </c>
      <c r="M113" s="6" t="s">
        <v>38</v>
      </c>
      <c r="N113" s="8">
        <v>41890</v>
      </c>
      <c r="O113" s="6">
        <v>2001</v>
      </c>
      <c r="P113" s="6">
        <v>449</v>
      </c>
      <c r="R113" s="6">
        <v>10</v>
      </c>
      <c r="T113" s="6" t="s">
        <v>40</v>
      </c>
      <c r="U113" s="6" t="s">
        <v>132</v>
      </c>
      <c r="V113" s="6" t="s">
        <v>132</v>
      </c>
      <c r="W113" s="6" t="s">
        <v>716</v>
      </c>
      <c r="Y113" s="6" t="s">
        <v>717</v>
      </c>
      <c r="AA113" s="6" t="s">
        <v>718</v>
      </c>
      <c r="AB113" s="6" t="s">
        <v>719</v>
      </c>
      <c r="AC113" s="6">
        <v>450</v>
      </c>
      <c r="AF113" s="6" t="s">
        <v>39</v>
      </c>
      <c r="AG113" s="7"/>
      <c r="AH113" s="7"/>
      <c r="AI113" s="6" t="str">
        <f>HYPERLINK("https://doi.org/10.1515/9781400837212")</f>
        <v>https://doi.org/10.1515/9781400837212</v>
      </c>
      <c r="AK113" s="6" t="s">
        <v>46</v>
      </c>
    </row>
    <row r="114" spans="1:37" s="6" customFormat="1" x14ac:dyDescent="0.3">
      <c r="A114" s="6">
        <v>563202</v>
      </c>
      <c r="B114" s="7">
        <v>9781400841042</v>
      </c>
      <c r="C114" s="7"/>
      <c r="D114" s="7"/>
      <c r="F114" s="6" t="s">
        <v>720</v>
      </c>
      <c r="G114" s="6" t="s">
        <v>721</v>
      </c>
      <c r="H114" s="6" t="s">
        <v>722</v>
      </c>
      <c r="J114" s="6">
        <v>1</v>
      </c>
      <c r="M114" s="6" t="s">
        <v>38</v>
      </c>
      <c r="N114" s="8">
        <v>40805</v>
      </c>
      <c r="O114" s="6">
        <v>2008</v>
      </c>
      <c r="P114" s="6">
        <v>944</v>
      </c>
      <c r="R114" s="6">
        <v>10</v>
      </c>
      <c r="T114" s="6" t="s">
        <v>40</v>
      </c>
      <c r="U114" s="6" t="s">
        <v>99</v>
      </c>
      <c r="V114" s="6" t="s">
        <v>99</v>
      </c>
      <c r="W114" s="6" t="s">
        <v>723</v>
      </c>
      <c r="Y114" s="6" t="s">
        <v>724</v>
      </c>
      <c r="AA114" s="6" t="s">
        <v>725</v>
      </c>
      <c r="AB114" s="6" t="s">
        <v>726</v>
      </c>
      <c r="AC114" s="6">
        <v>350</v>
      </c>
      <c r="AF114" s="6" t="s">
        <v>39</v>
      </c>
      <c r="AG114" s="7"/>
      <c r="AH114" s="7"/>
      <c r="AI114" s="6" t="str">
        <f>HYPERLINK("https://doi.org/10.1515/9781400841042")</f>
        <v>https://doi.org/10.1515/9781400841042</v>
      </c>
      <c r="AK114" s="6" t="s">
        <v>46</v>
      </c>
    </row>
    <row r="115" spans="1:37" s="6" customFormat="1" x14ac:dyDescent="0.3">
      <c r="A115" s="6">
        <v>507268</v>
      </c>
      <c r="B115" s="7">
        <v>9781400830558</v>
      </c>
      <c r="C115" s="7"/>
      <c r="D115" s="7"/>
      <c r="F115" s="6" t="s">
        <v>727</v>
      </c>
      <c r="H115" s="6" t="s">
        <v>728</v>
      </c>
      <c r="J115" s="6">
        <v>1</v>
      </c>
      <c r="K115" s="6" t="s">
        <v>82</v>
      </c>
      <c r="L115" s="9" t="s">
        <v>729</v>
      </c>
      <c r="M115" s="6" t="s">
        <v>38</v>
      </c>
      <c r="N115" s="8">
        <v>40000</v>
      </c>
      <c r="O115" s="6">
        <v>2009</v>
      </c>
      <c r="P115" s="6">
        <v>944</v>
      </c>
      <c r="R115" s="6">
        <v>10</v>
      </c>
      <c r="T115" s="6" t="s">
        <v>40</v>
      </c>
      <c r="U115" s="6" t="s">
        <v>132</v>
      </c>
      <c r="V115" s="6" t="s">
        <v>132</v>
      </c>
      <c r="W115" s="6" t="s">
        <v>730</v>
      </c>
      <c r="Y115" s="6" t="s">
        <v>731</v>
      </c>
      <c r="AA115" s="6" t="s">
        <v>732</v>
      </c>
      <c r="AB115" s="6" t="s">
        <v>733</v>
      </c>
      <c r="AC115" s="6">
        <v>400</v>
      </c>
      <c r="AF115" s="6" t="s">
        <v>39</v>
      </c>
      <c r="AG115" s="7"/>
      <c r="AH115" s="7"/>
      <c r="AI115" s="6" t="str">
        <f>HYPERLINK("https://doi.org/10.1515/9781400830558")</f>
        <v>https://doi.org/10.1515/9781400830558</v>
      </c>
      <c r="AK115" s="6" t="s">
        <v>46</v>
      </c>
    </row>
    <row r="116" spans="1:37" s="6" customFormat="1" x14ac:dyDescent="0.3">
      <c r="A116" s="6">
        <v>518145</v>
      </c>
      <c r="B116" s="7">
        <v>9783110466195</v>
      </c>
      <c r="C116" s="7"/>
      <c r="D116" s="7">
        <v>9783110466171</v>
      </c>
      <c r="E116" s="6" t="s">
        <v>169</v>
      </c>
      <c r="F116" s="6" t="s">
        <v>481</v>
      </c>
      <c r="G116" s="6" t="s">
        <v>734</v>
      </c>
      <c r="H116" s="6" t="s">
        <v>735</v>
      </c>
      <c r="J116" s="6">
        <v>1</v>
      </c>
      <c r="K116" s="6" t="s">
        <v>173</v>
      </c>
      <c r="L116" s="9" t="s">
        <v>736</v>
      </c>
      <c r="M116" s="6" t="s">
        <v>175</v>
      </c>
      <c r="N116" s="8">
        <v>42667</v>
      </c>
      <c r="O116" s="6">
        <v>2016</v>
      </c>
      <c r="P116" s="6">
        <v>395</v>
      </c>
      <c r="Q116" s="6">
        <v>16</v>
      </c>
      <c r="S116" s="6">
        <v>2417</v>
      </c>
      <c r="T116" s="6" t="s">
        <v>40</v>
      </c>
      <c r="U116" s="6" t="s">
        <v>176</v>
      </c>
      <c r="V116" s="6" t="s">
        <v>176</v>
      </c>
      <c r="W116" s="6" t="s">
        <v>285</v>
      </c>
      <c r="X116" s="6" t="s">
        <v>178</v>
      </c>
      <c r="Y116" s="6" t="s">
        <v>737</v>
      </c>
      <c r="AB116" s="6" t="s">
        <v>738</v>
      </c>
      <c r="AC116" s="6">
        <v>699</v>
      </c>
      <c r="AE116" s="6">
        <v>69.95</v>
      </c>
      <c r="AF116" s="6" t="s">
        <v>39</v>
      </c>
      <c r="AG116" s="7"/>
      <c r="AH116" s="6" t="s">
        <v>39</v>
      </c>
      <c r="AI116" s="6" t="str">
        <f>HYPERLINK("https://doi.org/10.1515/9783110466195")</f>
        <v>https://doi.org/10.1515/9783110466195</v>
      </c>
      <c r="AK116" s="6" t="s">
        <v>46</v>
      </c>
    </row>
    <row r="117" spans="1:37" s="6" customFormat="1" x14ac:dyDescent="0.3">
      <c r="A117" s="6">
        <v>512262</v>
      </c>
      <c r="B117" s="7">
        <v>9781400844807</v>
      </c>
      <c r="C117" s="7"/>
      <c r="D117" s="7"/>
      <c r="F117" s="6" t="s">
        <v>739</v>
      </c>
      <c r="G117" s="6" t="s">
        <v>740</v>
      </c>
      <c r="H117" s="6" t="s">
        <v>741</v>
      </c>
      <c r="J117" s="6">
        <v>1</v>
      </c>
      <c r="M117" s="6" t="s">
        <v>38</v>
      </c>
      <c r="N117" s="8">
        <v>41266</v>
      </c>
      <c r="O117" s="6">
        <v>2012</v>
      </c>
      <c r="P117" s="6">
        <v>208</v>
      </c>
      <c r="R117" s="6">
        <v>10</v>
      </c>
      <c r="T117" s="6" t="s">
        <v>40</v>
      </c>
      <c r="U117" s="6" t="s">
        <v>272</v>
      </c>
      <c r="V117" s="6" t="s">
        <v>272</v>
      </c>
      <c r="W117" s="6" t="s">
        <v>742</v>
      </c>
      <c r="Y117" s="6" t="s">
        <v>743</v>
      </c>
      <c r="AA117" s="6" t="s">
        <v>744</v>
      </c>
      <c r="AB117" s="6" t="s">
        <v>745</v>
      </c>
      <c r="AC117" s="6">
        <v>83</v>
      </c>
      <c r="AF117" s="6" t="s">
        <v>39</v>
      </c>
      <c r="AG117" s="7"/>
      <c r="AH117" s="7"/>
      <c r="AI117" s="6" t="str">
        <f>HYPERLINK("https://doi.org/10.1515/9781400844807")</f>
        <v>https://doi.org/10.1515/9781400844807</v>
      </c>
      <c r="AK117" s="6" t="s">
        <v>46</v>
      </c>
    </row>
    <row r="118" spans="1:37" s="6" customFormat="1" x14ac:dyDescent="0.3">
      <c r="A118" s="6">
        <v>521893</v>
      </c>
      <c r="B118" s="7">
        <v>9781400882236</v>
      </c>
      <c r="C118" s="7"/>
      <c r="D118" s="7"/>
      <c r="F118" s="6" t="s">
        <v>746</v>
      </c>
      <c r="H118" s="6" t="s">
        <v>747</v>
      </c>
      <c r="J118" s="6">
        <v>1</v>
      </c>
      <c r="K118" s="6" t="s">
        <v>82</v>
      </c>
      <c r="L118" s="9" t="s">
        <v>429</v>
      </c>
      <c r="M118" s="6" t="s">
        <v>38</v>
      </c>
      <c r="N118" s="8">
        <v>42431</v>
      </c>
      <c r="O118" s="6">
        <v>1947</v>
      </c>
      <c r="P118" s="6">
        <v>196</v>
      </c>
      <c r="R118" s="6">
        <v>10</v>
      </c>
      <c r="T118" s="6" t="s">
        <v>40</v>
      </c>
      <c r="U118" s="6" t="s">
        <v>132</v>
      </c>
      <c r="V118" s="6" t="s">
        <v>132</v>
      </c>
      <c r="W118" s="6" t="s">
        <v>748</v>
      </c>
      <c r="Y118" s="6" t="s">
        <v>749</v>
      </c>
      <c r="AC118" s="6">
        <v>315</v>
      </c>
      <c r="AF118" s="6" t="s">
        <v>39</v>
      </c>
      <c r="AG118" s="7"/>
      <c r="AH118" s="7"/>
      <c r="AI118" s="6" t="str">
        <f>HYPERLINK("https://doi.org/10.1515/9781400882236")</f>
        <v>https://doi.org/10.1515/9781400882236</v>
      </c>
      <c r="AK118" s="6" t="s">
        <v>46</v>
      </c>
    </row>
    <row r="119" spans="1:37" s="6" customFormat="1" x14ac:dyDescent="0.3">
      <c r="A119" s="6">
        <v>525025</v>
      </c>
      <c r="B119" s="7">
        <v>9781400884223</v>
      </c>
      <c r="C119" s="7"/>
      <c r="D119" s="7"/>
      <c r="F119" s="6" t="s">
        <v>750</v>
      </c>
      <c r="H119" s="6" t="s">
        <v>751</v>
      </c>
      <c r="J119" s="6">
        <v>1</v>
      </c>
      <c r="K119" s="6" t="s">
        <v>68</v>
      </c>
      <c r="M119" s="6" t="s">
        <v>38</v>
      </c>
      <c r="N119" s="8">
        <v>42593</v>
      </c>
      <c r="O119" s="6">
        <v>1996</v>
      </c>
      <c r="P119" s="6">
        <v>308</v>
      </c>
      <c r="R119" s="6">
        <v>10</v>
      </c>
      <c r="T119" s="6" t="s">
        <v>40</v>
      </c>
      <c r="U119" s="6" t="s">
        <v>91</v>
      </c>
      <c r="V119" s="6" t="s">
        <v>91</v>
      </c>
      <c r="W119" s="6" t="s">
        <v>752</v>
      </c>
      <c r="Y119" s="6" t="s">
        <v>753</v>
      </c>
      <c r="AA119" s="6" t="s">
        <v>754</v>
      </c>
      <c r="AB119" s="6" t="s">
        <v>755</v>
      </c>
      <c r="AC119" s="6">
        <v>410</v>
      </c>
      <c r="AF119" s="6" t="s">
        <v>39</v>
      </c>
      <c r="AG119" s="7"/>
      <c r="AH119" s="7"/>
      <c r="AI119" s="6" t="str">
        <f>HYPERLINK("https://doi.org/10.1515/9781400884223")</f>
        <v>https://doi.org/10.1515/9781400884223</v>
      </c>
      <c r="AK119" s="6" t="s">
        <v>46</v>
      </c>
    </row>
    <row r="120" spans="1:37" s="6" customFormat="1" x14ac:dyDescent="0.3">
      <c r="A120" s="6">
        <v>542799</v>
      </c>
      <c r="B120" s="7">
        <v>9780691187563</v>
      </c>
      <c r="C120" s="7"/>
      <c r="D120" s="7"/>
      <c r="F120" s="6" t="s">
        <v>756</v>
      </c>
      <c r="I120" s="6" t="s">
        <v>757</v>
      </c>
      <c r="J120" s="6">
        <v>1</v>
      </c>
      <c r="M120" s="6" t="s">
        <v>38</v>
      </c>
      <c r="N120" s="8">
        <v>43256</v>
      </c>
      <c r="O120" s="6">
        <v>2003</v>
      </c>
      <c r="R120" s="6">
        <v>10</v>
      </c>
      <c r="T120" s="6" t="s">
        <v>40</v>
      </c>
      <c r="U120" s="6" t="s">
        <v>41</v>
      </c>
      <c r="V120" s="6" t="s">
        <v>41</v>
      </c>
      <c r="W120" s="6" t="s">
        <v>758</v>
      </c>
      <c r="Y120" s="6" t="s">
        <v>759</v>
      </c>
      <c r="AA120" s="6" t="s">
        <v>760</v>
      </c>
      <c r="AB120" s="6" t="s">
        <v>761</v>
      </c>
      <c r="AC120" s="6">
        <v>380</v>
      </c>
      <c r="AF120" s="6" t="s">
        <v>39</v>
      </c>
      <c r="AG120" s="7"/>
      <c r="AH120" s="7"/>
      <c r="AI120" s="6" t="str">
        <f>HYPERLINK("https://doi.org/10.1515/9780691187563")</f>
        <v>https://doi.org/10.1515/9780691187563</v>
      </c>
      <c r="AK120" s="6" t="s">
        <v>46</v>
      </c>
    </row>
    <row r="121" spans="1:37" s="6" customFormat="1" x14ac:dyDescent="0.3">
      <c r="A121" s="6">
        <v>521716</v>
      </c>
      <c r="B121" s="7">
        <v>9781400874347</v>
      </c>
      <c r="C121" s="7"/>
      <c r="D121" s="7"/>
      <c r="F121" s="6" t="s">
        <v>762</v>
      </c>
      <c r="H121" s="6" t="s">
        <v>302</v>
      </c>
      <c r="J121" s="6">
        <v>1</v>
      </c>
      <c r="K121" s="6" t="s">
        <v>58</v>
      </c>
      <c r="L121" s="9" t="s">
        <v>763</v>
      </c>
      <c r="M121" s="6" t="s">
        <v>38</v>
      </c>
      <c r="N121" s="8">
        <v>42191</v>
      </c>
      <c r="O121" s="6">
        <v>2017</v>
      </c>
      <c r="P121" s="6">
        <v>176</v>
      </c>
      <c r="R121" s="6">
        <v>10</v>
      </c>
      <c r="T121" s="6" t="s">
        <v>40</v>
      </c>
      <c r="U121" s="6" t="s">
        <v>41</v>
      </c>
      <c r="V121" s="6" t="s">
        <v>41</v>
      </c>
      <c r="W121" s="6" t="s">
        <v>764</v>
      </c>
      <c r="Y121" s="6" t="s">
        <v>765</v>
      </c>
      <c r="AA121" s="6" t="s">
        <v>766</v>
      </c>
      <c r="AB121" s="6" t="s">
        <v>767</v>
      </c>
      <c r="AC121" s="6">
        <v>78</v>
      </c>
      <c r="AF121" s="6" t="s">
        <v>39</v>
      </c>
      <c r="AG121" s="7"/>
      <c r="AH121" s="7"/>
      <c r="AI121" s="6" t="str">
        <f>HYPERLINK("https://doi.org/10.1515/9781400874347")</f>
        <v>https://doi.org/10.1515/9781400874347</v>
      </c>
      <c r="AK121" s="6" t="s">
        <v>46</v>
      </c>
    </row>
    <row r="122" spans="1:37" s="6" customFormat="1" x14ac:dyDescent="0.3">
      <c r="A122" s="6">
        <v>506679</v>
      </c>
      <c r="B122" s="7">
        <v>9781400832538</v>
      </c>
      <c r="C122" s="7"/>
      <c r="D122" s="7"/>
      <c r="F122" s="6" t="s">
        <v>768</v>
      </c>
      <c r="G122" s="6" t="s">
        <v>769</v>
      </c>
      <c r="H122" s="6" t="s">
        <v>578</v>
      </c>
      <c r="J122" s="6">
        <v>1</v>
      </c>
      <c r="K122" s="6" t="s">
        <v>58</v>
      </c>
      <c r="L122" s="9" t="s">
        <v>212</v>
      </c>
      <c r="M122" s="6" t="s">
        <v>38</v>
      </c>
      <c r="N122" s="8">
        <v>40182</v>
      </c>
      <c r="O122" s="6">
        <v>2010</v>
      </c>
      <c r="P122" s="6">
        <v>296</v>
      </c>
      <c r="R122" s="6">
        <v>10</v>
      </c>
      <c r="T122" s="6" t="s">
        <v>40</v>
      </c>
      <c r="U122" s="6" t="s">
        <v>272</v>
      </c>
      <c r="V122" s="6" t="s">
        <v>272</v>
      </c>
      <c r="W122" s="6" t="s">
        <v>473</v>
      </c>
      <c r="Y122" s="6" t="s">
        <v>770</v>
      </c>
      <c r="AA122" s="6" t="s">
        <v>771</v>
      </c>
      <c r="AB122" s="6" t="s">
        <v>772</v>
      </c>
      <c r="AC122" s="6">
        <v>79</v>
      </c>
      <c r="AF122" s="6" t="s">
        <v>39</v>
      </c>
      <c r="AG122" s="7"/>
      <c r="AH122" s="7"/>
      <c r="AI122" s="6" t="str">
        <f>HYPERLINK("https://doi.org/10.1515/9781400832538")</f>
        <v>https://doi.org/10.1515/9781400832538</v>
      </c>
      <c r="AK122" s="6" t="s">
        <v>46</v>
      </c>
    </row>
    <row r="123" spans="1:37" s="6" customFormat="1" x14ac:dyDescent="0.3">
      <c r="A123" s="6">
        <v>516831</v>
      </c>
      <c r="B123" s="7">
        <v>9781400874309</v>
      </c>
      <c r="C123" s="7"/>
      <c r="D123" s="7"/>
      <c r="F123" s="6" t="s">
        <v>773</v>
      </c>
      <c r="G123" s="6" t="s">
        <v>774</v>
      </c>
      <c r="H123" s="6" t="s">
        <v>775</v>
      </c>
      <c r="J123" s="6">
        <v>1</v>
      </c>
      <c r="M123" s="6" t="s">
        <v>38</v>
      </c>
      <c r="N123" s="8">
        <v>42416</v>
      </c>
      <c r="O123" s="6">
        <v>2016</v>
      </c>
      <c r="P123" s="6">
        <v>248</v>
      </c>
      <c r="R123" s="6">
        <v>10</v>
      </c>
      <c r="T123" s="6" t="s">
        <v>40</v>
      </c>
      <c r="U123" s="6" t="s">
        <v>272</v>
      </c>
      <c r="V123" s="6" t="s">
        <v>272</v>
      </c>
      <c r="W123" s="6" t="s">
        <v>473</v>
      </c>
      <c r="Y123" s="6" t="s">
        <v>776</v>
      </c>
      <c r="AA123" s="6" t="s">
        <v>777</v>
      </c>
      <c r="AB123" s="6" t="s">
        <v>778</v>
      </c>
      <c r="AC123" s="6">
        <v>160</v>
      </c>
      <c r="AF123" s="6" t="s">
        <v>39</v>
      </c>
      <c r="AG123" s="7"/>
      <c r="AH123" s="7"/>
      <c r="AI123" s="6" t="str">
        <f>HYPERLINK("https://doi.org/10.1515/9781400874309")</f>
        <v>https://doi.org/10.1515/9781400874309</v>
      </c>
      <c r="AK123" s="6" t="s">
        <v>46</v>
      </c>
    </row>
    <row r="124" spans="1:37" s="6" customFormat="1" x14ac:dyDescent="0.3">
      <c r="A124" s="6">
        <v>542184</v>
      </c>
      <c r="B124" s="7">
        <v>9781400888283</v>
      </c>
      <c r="C124" s="7"/>
      <c r="D124" s="7"/>
      <c r="F124" s="6" t="s">
        <v>779</v>
      </c>
      <c r="H124" s="6" t="s">
        <v>780</v>
      </c>
      <c r="J124" s="6">
        <v>1</v>
      </c>
      <c r="M124" s="6" t="s">
        <v>38</v>
      </c>
      <c r="N124" s="8">
        <v>43031</v>
      </c>
      <c r="O124" s="6">
        <v>2018</v>
      </c>
      <c r="P124" s="6">
        <v>272</v>
      </c>
      <c r="R124" s="6">
        <v>10</v>
      </c>
      <c r="T124" s="6" t="s">
        <v>40</v>
      </c>
      <c r="U124" s="6" t="s">
        <v>176</v>
      </c>
      <c r="V124" s="6" t="s">
        <v>176</v>
      </c>
      <c r="W124" s="6" t="s">
        <v>781</v>
      </c>
      <c r="Y124" s="6" t="s">
        <v>782</v>
      </c>
      <c r="AA124" s="6" t="s">
        <v>783</v>
      </c>
      <c r="AB124" s="6" t="s">
        <v>784</v>
      </c>
      <c r="AC124" s="6">
        <v>78</v>
      </c>
      <c r="AF124" s="6" t="s">
        <v>39</v>
      </c>
      <c r="AG124" s="7"/>
      <c r="AH124" s="7"/>
      <c r="AI124" s="6" t="str">
        <f>HYPERLINK("https://doi.org/10.1515/9781400888283")</f>
        <v>https://doi.org/10.1515/9781400888283</v>
      </c>
      <c r="AK124" s="6" t="s">
        <v>46</v>
      </c>
    </row>
    <row r="125" spans="1:37" s="6" customFormat="1" x14ac:dyDescent="0.3">
      <c r="A125" s="6">
        <v>507244</v>
      </c>
      <c r="B125" s="7">
        <v>9781400830473</v>
      </c>
      <c r="C125" s="7"/>
      <c r="D125" s="7"/>
      <c r="F125" s="6" t="s">
        <v>785</v>
      </c>
      <c r="G125" s="6" t="s">
        <v>786</v>
      </c>
      <c r="H125" s="6" t="s">
        <v>787</v>
      </c>
      <c r="J125" s="6">
        <v>1</v>
      </c>
      <c r="M125" s="6" t="s">
        <v>38</v>
      </c>
      <c r="N125" s="8">
        <v>40000</v>
      </c>
      <c r="O125" s="6">
        <v>2009</v>
      </c>
      <c r="P125" s="6">
        <v>200</v>
      </c>
      <c r="R125" s="6">
        <v>10</v>
      </c>
      <c r="T125" s="6" t="s">
        <v>40</v>
      </c>
      <c r="U125" s="6" t="s">
        <v>41</v>
      </c>
      <c r="V125" s="6" t="s">
        <v>41</v>
      </c>
      <c r="W125" s="6" t="s">
        <v>788</v>
      </c>
      <c r="Y125" s="6" t="s">
        <v>789</v>
      </c>
      <c r="AA125" s="6" t="s">
        <v>790</v>
      </c>
      <c r="AB125" s="6" t="s">
        <v>791</v>
      </c>
      <c r="AC125" s="6" t="e">
        <v>#N/A</v>
      </c>
      <c r="AF125" s="6" t="e">
        <v>#N/A</v>
      </c>
      <c r="AG125" s="7"/>
      <c r="AH125" s="7"/>
      <c r="AI125" s="6" t="str">
        <f>HYPERLINK("https://doi.org/10.1515/9781400830473")</f>
        <v>https://doi.org/10.1515/9781400830473</v>
      </c>
      <c r="AK125" s="6" t="s">
        <v>46</v>
      </c>
    </row>
    <row r="126" spans="1:37" s="6" customFormat="1" x14ac:dyDescent="0.3">
      <c r="A126" s="6">
        <v>524900</v>
      </c>
      <c r="B126" s="7">
        <v>9781400881338</v>
      </c>
      <c r="C126" s="7"/>
      <c r="D126" s="7"/>
      <c r="F126" s="6" t="s">
        <v>792</v>
      </c>
      <c r="G126" s="6" t="s">
        <v>793</v>
      </c>
      <c r="I126" s="6" t="s">
        <v>794</v>
      </c>
      <c r="J126" s="6">
        <v>1</v>
      </c>
      <c r="M126" s="6" t="s">
        <v>38</v>
      </c>
      <c r="N126" s="8">
        <v>42367</v>
      </c>
      <c r="O126" s="6">
        <v>2016</v>
      </c>
      <c r="P126" s="6">
        <v>288</v>
      </c>
      <c r="R126" s="6">
        <v>10</v>
      </c>
      <c r="T126" s="6" t="s">
        <v>40</v>
      </c>
      <c r="U126" s="6" t="s">
        <v>99</v>
      </c>
      <c r="V126" s="6" t="s">
        <v>99</v>
      </c>
      <c r="W126" s="6" t="s">
        <v>795</v>
      </c>
      <c r="Y126" s="6" t="s">
        <v>796</v>
      </c>
      <c r="AA126" s="6" t="s">
        <v>797</v>
      </c>
      <c r="AB126" s="6" t="s">
        <v>798</v>
      </c>
      <c r="AC126" s="6">
        <v>110</v>
      </c>
      <c r="AF126" s="6" t="s">
        <v>39</v>
      </c>
      <c r="AG126" s="7"/>
      <c r="AH126" s="7"/>
      <c r="AI126" s="6" t="str">
        <f>HYPERLINK("https://doi.org/10.1515/9781400881338")</f>
        <v>https://doi.org/10.1515/9781400881338</v>
      </c>
      <c r="AK126" s="6" t="s">
        <v>46</v>
      </c>
    </row>
    <row r="127" spans="1:37" s="6" customFormat="1" x14ac:dyDescent="0.3">
      <c r="A127" s="6">
        <v>34812</v>
      </c>
      <c r="B127" s="7">
        <v>9783110218053</v>
      </c>
      <c r="C127" s="7"/>
      <c r="D127" s="7">
        <v>9783110218046</v>
      </c>
      <c r="E127" s="6" t="s">
        <v>169</v>
      </c>
      <c r="F127" s="6" t="s">
        <v>170</v>
      </c>
      <c r="G127" s="6" t="s">
        <v>171</v>
      </c>
      <c r="H127" s="6" t="s">
        <v>172</v>
      </c>
      <c r="J127" s="6">
        <v>3</v>
      </c>
      <c r="K127" s="6" t="s">
        <v>173</v>
      </c>
      <c r="L127" s="9" t="s">
        <v>799</v>
      </c>
      <c r="M127" s="6" t="s">
        <v>175</v>
      </c>
      <c r="N127" s="8">
        <v>40571</v>
      </c>
      <c r="O127" s="6">
        <v>2011</v>
      </c>
      <c r="P127" s="6">
        <v>544</v>
      </c>
      <c r="Q127" s="6">
        <v>14</v>
      </c>
      <c r="R127" s="6">
        <v>10</v>
      </c>
      <c r="S127" s="6">
        <v>2417</v>
      </c>
      <c r="T127" s="6" t="s">
        <v>40</v>
      </c>
      <c r="U127" s="6" t="s">
        <v>176</v>
      </c>
      <c r="V127" s="6" t="s">
        <v>176</v>
      </c>
      <c r="W127" s="6" t="s">
        <v>800</v>
      </c>
      <c r="X127" s="6" t="s">
        <v>178</v>
      </c>
      <c r="Y127" s="6" t="s">
        <v>801</v>
      </c>
      <c r="AB127" s="6" t="s">
        <v>181</v>
      </c>
      <c r="AC127" s="6">
        <v>249</v>
      </c>
      <c r="AE127" s="6">
        <v>54.95</v>
      </c>
      <c r="AF127" s="6" t="s">
        <v>39</v>
      </c>
      <c r="AG127" s="7"/>
      <c r="AH127" s="6" t="s">
        <v>39</v>
      </c>
      <c r="AI127" s="6" t="str">
        <f>HYPERLINK("https://doi.org/10.1515/9783110218053")</f>
        <v>https://doi.org/10.1515/9783110218053</v>
      </c>
      <c r="AK127" s="6" t="s">
        <v>46</v>
      </c>
    </row>
    <row r="128" spans="1:37" s="6" customFormat="1" x14ac:dyDescent="0.3">
      <c r="A128" s="6">
        <v>543602</v>
      </c>
      <c r="B128" s="7">
        <v>9780691185026</v>
      </c>
      <c r="C128" s="7"/>
      <c r="D128" s="7"/>
      <c r="F128" s="6" t="s">
        <v>802</v>
      </c>
      <c r="G128" s="6" t="s">
        <v>803</v>
      </c>
      <c r="H128" s="6" t="s">
        <v>406</v>
      </c>
      <c r="J128" s="6">
        <v>1</v>
      </c>
      <c r="M128" s="6" t="s">
        <v>38</v>
      </c>
      <c r="N128" s="8">
        <v>43431</v>
      </c>
      <c r="O128" s="6">
        <v>2019</v>
      </c>
      <c r="P128" s="6">
        <v>320</v>
      </c>
      <c r="R128" s="6">
        <v>10</v>
      </c>
      <c r="T128" s="6" t="s">
        <v>40</v>
      </c>
      <c r="U128" s="6" t="s">
        <v>99</v>
      </c>
      <c r="V128" s="6" t="s">
        <v>99</v>
      </c>
      <c r="W128" s="6" t="s">
        <v>804</v>
      </c>
      <c r="Y128" s="6" t="s">
        <v>805</v>
      </c>
      <c r="AA128" s="6" t="s">
        <v>806</v>
      </c>
      <c r="AB128" s="6" t="s">
        <v>807</v>
      </c>
      <c r="AC128" s="6">
        <v>79</v>
      </c>
      <c r="AF128" s="6" t="s">
        <v>39</v>
      </c>
      <c r="AG128" s="7"/>
      <c r="AH128" s="7"/>
      <c r="AI128" s="6" t="str">
        <f>HYPERLINK("https://doi.org/10.1515/9780691185026?locatt=mode:legacy")</f>
        <v>https://doi.org/10.1515/9780691185026?locatt=mode:legacy</v>
      </c>
      <c r="AK128" s="6" t="s">
        <v>46</v>
      </c>
    </row>
    <row r="129" spans="1:37" s="6" customFormat="1" x14ac:dyDescent="0.3">
      <c r="A129" s="6">
        <v>125084</v>
      </c>
      <c r="B129" s="7">
        <v>9783110293609</v>
      </c>
      <c r="C129" s="7"/>
      <c r="D129" s="7">
        <v>9783110292541</v>
      </c>
      <c r="E129" s="6" t="s">
        <v>169</v>
      </c>
      <c r="F129" s="6" t="s">
        <v>808</v>
      </c>
      <c r="G129" s="6" t="s">
        <v>809</v>
      </c>
      <c r="H129" s="6" t="s">
        <v>810</v>
      </c>
      <c r="J129" s="6">
        <v>2</v>
      </c>
      <c r="K129" s="6" t="s">
        <v>173</v>
      </c>
      <c r="L129" s="9" t="s">
        <v>811</v>
      </c>
      <c r="M129" s="6" t="s">
        <v>175</v>
      </c>
      <c r="N129" s="8">
        <v>41249</v>
      </c>
      <c r="O129" s="6">
        <v>2013</v>
      </c>
      <c r="P129" s="6">
        <v>407</v>
      </c>
      <c r="Q129" s="6">
        <v>77</v>
      </c>
      <c r="R129" s="6">
        <v>10</v>
      </c>
      <c r="S129" s="6">
        <v>2417</v>
      </c>
      <c r="T129" s="6" t="s">
        <v>40</v>
      </c>
      <c r="U129" s="6" t="s">
        <v>176</v>
      </c>
      <c r="V129" s="6" t="s">
        <v>176</v>
      </c>
      <c r="W129" s="6" t="s">
        <v>812</v>
      </c>
      <c r="X129" s="6" t="s">
        <v>178</v>
      </c>
      <c r="Y129" s="6" t="s">
        <v>813</v>
      </c>
      <c r="AA129" s="6" t="s">
        <v>814</v>
      </c>
      <c r="AB129" s="6" t="s">
        <v>815</v>
      </c>
      <c r="AC129" s="6">
        <v>699</v>
      </c>
      <c r="AE129" s="6">
        <v>39.950000000000003</v>
      </c>
      <c r="AF129" s="6" t="s">
        <v>39</v>
      </c>
      <c r="AG129" s="7"/>
      <c r="AH129" s="6" t="s">
        <v>39</v>
      </c>
      <c r="AI129" s="6" t="str">
        <f>HYPERLINK("https://doi.org/10.1515/9783110293609")</f>
        <v>https://doi.org/10.1515/9783110293609</v>
      </c>
      <c r="AK129" s="6" t="s">
        <v>46</v>
      </c>
    </row>
    <row r="130" spans="1:37" s="6" customFormat="1" x14ac:dyDescent="0.3">
      <c r="A130" s="6">
        <v>505831</v>
      </c>
      <c r="B130" s="7">
        <v>9783110404265</v>
      </c>
      <c r="C130" s="7"/>
      <c r="D130" s="7">
        <v>9783110404258</v>
      </c>
      <c r="E130" s="6" t="s">
        <v>169</v>
      </c>
      <c r="F130" s="6" t="s">
        <v>816</v>
      </c>
      <c r="H130" s="6" t="s">
        <v>817</v>
      </c>
      <c r="J130" s="6">
        <v>1</v>
      </c>
      <c r="K130" s="6" t="s">
        <v>173</v>
      </c>
      <c r="L130" s="9" t="s">
        <v>818</v>
      </c>
      <c r="M130" s="6" t="s">
        <v>175</v>
      </c>
      <c r="N130" s="8">
        <v>43381</v>
      </c>
      <c r="O130" s="6">
        <v>2018</v>
      </c>
      <c r="P130" s="6">
        <v>327</v>
      </c>
      <c r="Q130" s="6">
        <v>30</v>
      </c>
      <c r="S130" s="6">
        <v>2417</v>
      </c>
      <c r="T130" s="6" t="s">
        <v>40</v>
      </c>
      <c r="U130" s="6" t="s">
        <v>91</v>
      </c>
      <c r="V130" s="6" t="s">
        <v>91</v>
      </c>
      <c r="W130" s="6" t="s">
        <v>819</v>
      </c>
      <c r="X130" s="6" t="s">
        <v>178</v>
      </c>
      <c r="Y130" s="6" t="s">
        <v>820</v>
      </c>
      <c r="AB130" s="6" t="s">
        <v>821</v>
      </c>
      <c r="AC130" s="6">
        <v>699</v>
      </c>
      <c r="AE130" s="6">
        <v>59.95</v>
      </c>
      <c r="AF130" s="6" t="s">
        <v>39</v>
      </c>
      <c r="AG130" s="7"/>
      <c r="AH130" s="6" t="s">
        <v>39</v>
      </c>
      <c r="AI130" s="6" t="str">
        <f>HYPERLINK("https://doi.org/10.1515/9783110404265")</f>
        <v>https://doi.org/10.1515/9783110404265</v>
      </c>
      <c r="AK130" s="6" t="s">
        <v>46</v>
      </c>
    </row>
    <row r="131" spans="1:37" s="6" customFormat="1" x14ac:dyDescent="0.3">
      <c r="A131" s="6">
        <v>508149</v>
      </c>
      <c r="B131" s="7">
        <v>9781400841721</v>
      </c>
      <c r="C131" s="7"/>
      <c r="D131" s="7"/>
      <c r="F131" s="6" t="s">
        <v>822</v>
      </c>
      <c r="G131" s="6" t="s">
        <v>823</v>
      </c>
      <c r="H131" s="6" t="s">
        <v>787</v>
      </c>
      <c r="J131" s="6">
        <v>1</v>
      </c>
      <c r="M131" s="6" t="s">
        <v>38</v>
      </c>
      <c r="N131" s="8">
        <v>41056</v>
      </c>
      <c r="O131" s="6">
        <v>2012</v>
      </c>
      <c r="P131" s="6">
        <v>208</v>
      </c>
      <c r="R131" s="6">
        <v>10</v>
      </c>
      <c r="T131" s="6" t="s">
        <v>40</v>
      </c>
      <c r="U131" s="6" t="s">
        <v>99</v>
      </c>
      <c r="V131" s="6" t="s">
        <v>99</v>
      </c>
      <c r="W131" s="6" t="s">
        <v>824</v>
      </c>
      <c r="Y131" s="6" t="s">
        <v>825</v>
      </c>
      <c r="AA131" s="6" t="s">
        <v>826</v>
      </c>
      <c r="AB131" s="6" t="s">
        <v>827</v>
      </c>
      <c r="AC131" s="6">
        <v>79</v>
      </c>
      <c r="AF131" s="6" t="s">
        <v>39</v>
      </c>
      <c r="AG131" s="7"/>
      <c r="AH131" s="7"/>
      <c r="AI131" s="6" t="str">
        <f>HYPERLINK("https://doi.org/10.1515/9781400841721")</f>
        <v>https://doi.org/10.1515/9781400841721</v>
      </c>
      <c r="AK131" s="6" t="s">
        <v>46</v>
      </c>
    </row>
    <row r="132" spans="1:37" s="6" customFormat="1" x14ac:dyDescent="0.3">
      <c r="A132" s="6">
        <v>506893</v>
      </c>
      <c r="B132" s="7">
        <v>9781400835416</v>
      </c>
      <c r="C132" s="7"/>
      <c r="D132" s="7"/>
      <c r="F132" s="6" t="s">
        <v>828</v>
      </c>
      <c r="H132" s="6" t="s">
        <v>829</v>
      </c>
      <c r="J132" s="6">
        <v>1</v>
      </c>
      <c r="K132" s="6" t="s">
        <v>830</v>
      </c>
      <c r="L132" s="9" t="s">
        <v>831</v>
      </c>
      <c r="M132" s="6" t="s">
        <v>38</v>
      </c>
      <c r="N132" s="8">
        <v>40360</v>
      </c>
      <c r="O132" s="6">
        <v>2010</v>
      </c>
      <c r="P132" s="6">
        <v>808</v>
      </c>
      <c r="R132" s="6">
        <v>10</v>
      </c>
      <c r="T132" s="6" t="s">
        <v>40</v>
      </c>
      <c r="U132" s="6" t="s">
        <v>41</v>
      </c>
      <c r="V132" s="6" t="s">
        <v>41</v>
      </c>
      <c r="W132" s="6" t="s">
        <v>832</v>
      </c>
      <c r="Y132" s="6" t="s">
        <v>833</v>
      </c>
      <c r="AA132" s="6" t="s">
        <v>834</v>
      </c>
      <c r="AB132" s="6" t="s">
        <v>835</v>
      </c>
      <c r="AC132" s="6">
        <v>315</v>
      </c>
      <c r="AF132" s="6" t="s">
        <v>39</v>
      </c>
      <c r="AG132" s="7"/>
      <c r="AH132" s="7"/>
      <c r="AI132" s="6" t="str">
        <f>HYPERLINK("https://doi.org/10.1515/9781400835416")</f>
        <v>https://doi.org/10.1515/9781400835416</v>
      </c>
      <c r="AK132" s="6" t="s">
        <v>46</v>
      </c>
    </row>
    <row r="133" spans="1:37" s="6" customFormat="1" x14ac:dyDescent="0.3">
      <c r="A133" s="6">
        <v>521828</v>
      </c>
      <c r="B133" s="7">
        <v>9781400881611</v>
      </c>
      <c r="C133" s="7"/>
      <c r="D133" s="7"/>
      <c r="F133" s="6" t="s">
        <v>836</v>
      </c>
      <c r="H133" s="6" t="s">
        <v>837</v>
      </c>
      <c r="J133" s="6">
        <v>1</v>
      </c>
      <c r="K133" s="6" t="s">
        <v>82</v>
      </c>
      <c r="L133" s="9" t="s">
        <v>303</v>
      </c>
      <c r="M133" s="6" t="s">
        <v>38</v>
      </c>
      <c r="N133" s="8">
        <v>42431</v>
      </c>
      <c r="O133" s="6">
        <v>1975</v>
      </c>
      <c r="P133" s="6">
        <v>227</v>
      </c>
      <c r="R133" s="6">
        <v>10</v>
      </c>
      <c r="T133" s="6" t="s">
        <v>40</v>
      </c>
      <c r="U133" s="6" t="s">
        <v>41</v>
      </c>
      <c r="V133" s="6" t="s">
        <v>41</v>
      </c>
      <c r="W133" s="6" t="s">
        <v>304</v>
      </c>
      <c r="Y133" s="6" t="s">
        <v>838</v>
      </c>
      <c r="AC133" s="6">
        <v>420</v>
      </c>
      <c r="AF133" s="6" t="s">
        <v>39</v>
      </c>
      <c r="AG133" s="7"/>
      <c r="AH133" s="7"/>
      <c r="AI133" s="6" t="str">
        <f>HYPERLINK("https://doi.org/10.1515/9781400881611")</f>
        <v>https://doi.org/10.1515/9781400881611</v>
      </c>
      <c r="AK133" s="6" t="s">
        <v>46</v>
      </c>
    </row>
    <row r="134" spans="1:37" s="6" customFormat="1" x14ac:dyDescent="0.3">
      <c r="A134" s="6">
        <v>528065</v>
      </c>
      <c r="B134" s="7">
        <v>9781400885602</v>
      </c>
      <c r="C134" s="7"/>
      <c r="D134" s="7"/>
      <c r="F134" s="6" t="s">
        <v>839</v>
      </c>
      <c r="I134" s="6" t="s">
        <v>536</v>
      </c>
      <c r="J134" s="6">
        <v>1</v>
      </c>
      <c r="K134" s="6" t="s">
        <v>537</v>
      </c>
      <c r="L134" s="9" t="s">
        <v>840</v>
      </c>
      <c r="M134" s="6" t="s">
        <v>38</v>
      </c>
      <c r="N134" s="8">
        <v>42780</v>
      </c>
      <c r="O134" s="6">
        <v>2017</v>
      </c>
      <c r="P134" s="6">
        <v>408</v>
      </c>
      <c r="R134" s="6">
        <v>10</v>
      </c>
      <c r="T134" s="6" t="s">
        <v>40</v>
      </c>
      <c r="U134" s="6" t="s">
        <v>41</v>
      </c>
      <c r="V134" s="6" t="s">
        <v>41</v>
      </c>
      <c r="W134" s="6" t="s">
        <v>701</v>
      </c>
      <c r="Y134" s="6" t="s">
        <v>841</v>
      </c>
      <c r="AA134" s="6" t="s">
        <v>842</v>
      </c>
      <c r="AB134" s="6" t="s">
        <v>843</v>
      </c>
      <c r="AC134" s="6">
        <v>138</v>
      </c>
      <c r="AF134" s="6" t="s">
        <v>39</v>
      </c>
      <c r="AG134" s="7"/>
      <c r="AH134" s="7"/>
      <c r="AI134" s="6" t="str">
        <f>HYPERLINK("https://doi.org/10.1515/9781400885602")</f>
        <v>https://doi.org/10.1515/9781400885602</v>
      </c>
      <c r="AK134" s="6" t="s">
        <v>46</v>
      </c>
    </row>
    <row r="135" spans="1:37" s="6" customFormat="1" x14ac:dyDescent="0.3">
      <c r="A135" s="6">
        <v>125227</v>
      </c>
      <c r="B135" s="7">
        <v>9780674067349</v>
      </c>
      <c r="C135" s="7"/>
      <c r="D135" s="7"/>
      <c r="F135" s="6" t="s">
        <v>845</v>
      </c>
      <c r="H135" s="6" t="s">
        <v>846</v>
      </c>
      <c r="J135" s="6">
        <v>1</v>
      </c>
      <c r="M135" s="6" t="s">
        <v>357</v>
      </c>
      <c r="N135" s="8">
        <v>41177</v>
      </c>
      <c r="O135" s="6">
        <v>2012</v>
      </c>
      <c r="P135" s="6">
        <v>416</v>
      </c>
      <c r="R135" s="6">
        <v>10</v>
      </c>
      <c r="T135" s="6" t="s">
        <v>40</v>
      </c>
      <c r="U135" s="6" t="s">
        <v>41</v>
      </c>
      <c r="V135" s="6" t="s">
        <v>41</v>
      </c>
      <c r="W135" s="6" t="s">
        <v>847</v>
      </c>
      <c r="Y135" s="6" t="s">
        <v>848</v>
      </c>
      <c r="Z135" s="6" t="s">
        <v>849</v>
      </c>
      <c r="AB135" s="6" t="s">
        <v>850</v>
      </c>
      <c r="AC135" s="6">
        <v>41.5</v>
      </c>
      <c r="AF135" s="6" t="s">
        <v>39</v>
      </c>
      <c r="AG135" s="7"/>
      <c r="AH135" s="7"/>
      <c r="AI135" s="6" t="str">
        <f>HYPERLINK("https://doi.org/10.4159/harvard.9780674067349")</f>
        <v>https://doi.org/10.4159/harvard.9780674067349</v>
      </c>
      <c r="AK135" s="6" t="s">
        <v>46</v>
      </c>
    </row>
    <row r="136" spans="1:37" s="6" customFormat="1" x14ac:dyDescent="0.3">
      <c r="A136" s="6">
        <v>507498</v>
      </c>
      <c r="B136" s="7">
        <v>9781400850525</v>
      </c>
      <c r="C136" s="7"/>
      <c r="D136" s="7"/>
      <c r="F136" s="6" t="s">
        <v>851</v>
      </c>
      <c r="G136" s="6" t="s">
        <v>852</v>
      </c>
      <c r="H136" s="6" t="s">
        <v>853</v>
      </c>
      <c r="J136" s="6">
        <v>1</v>
      </c>
      <c r="M136" s="6" t="s">
        <v>38</v>
      </c>
      <c r="N136" s="8">
        <v>41841</v>
      </c>
      <c r="O136" s="6">
        <v>2014</v>
      </c>
      <c r="P136" s="6">
        <v>504</v>
      </c>
      <c r="Q136" s="6">
        <v>3</v>
      </c>
      <c r="R136" s="6">
        <v>10</v>
      </c>
      <c r="T136" s="6" t="s">
        <v>40</v>
      </c>
      <c r="U136" s="6" t="s">
        <v>272</v>
      </c>
      <c r="V136" s="6" t="s">
        <v>272</v>
      </c>
      <c r="W136" s="6" t="s">
        <v>854</v>
      </c>
      <c r="Y136" s="6" t="s">
        <v>855</v>
      </c>
      <c r="AA136" s="6" t="s">
        <v>856</v>
      </c>
      <c r="AB136" s="6" t="s">
        <v>857</v>
      </c>
      <c r="AC136" s="6">
        <v>170</v>
      </c>
      <c r="AF136" s="6" t="s">
        <v>39</v>
      </c>
      <c r="AG136" s="7"/>
      <c r="AH136" s="7"/>
      <c r="AI136" s="6" t="str">
        <f>HYPERLINK("https://doi.org/10.1515/9781400850525")</f>
        <v>https://doi.org/10.1515/9781400850525</v>
      </c>
      <c r="AK136" s="6" t="s">
        <v>46</v>
      </c>
    </row>
    <row r="137" spans="1:37" s="6" customFormat="1" x14ac:dyDescent="0.3">
      <c r="A137" s="6">
        <v>516639</v>
      </c>
      <c r="B137" s="7">
        <v>9781400852000</v>
      </c>
      <c r="C137" s="7"/>
      <c r="D137" s="7"/>
      <c r="F137" s="6" t="s">
        <v>858</v>
      </c>
      <c r="H137" s="6" t="s">
        <v>859</v>
      </c>
      <c r="J137" s="6">
        <v>1</v>
      </c>
      <c r="M137" s="6" t="s">
        <v>38</v>
      </c>
      <c r="N137" s="8">
        <v>42022</v>
      </c>
      <c r="O137" s="6">
        <v>2015</v>
      </c>
      <c r="P137" s="6">
        <v>344</v>
      </c>
      <c r="R137" s="6">
        <v>10</v>
      </c>
      <c r="T137" s="6" t="s">
        <v>40</v>
      </c>
      <c r="U137" s="6" t="s">
        <v>860</v>
      </c>
      <c r="V137" s="6" t="s">
        <v>860</v>
      </c>
      <c r="W137" s="6" t="s">
        <v>291</v>
      </c>
      <c r="Y137" s="6" t="s">
        <v>861</v>
      </c>
      <c r="AA137" s="6" t="s">
        <v>862</v>
      </c>
      <c r="AB137" s="6" t="s">
        <v>863</v>
      </c>
      <c r="AC137" s="6">
        <v>83</v>
      </c>
      <c r="AF137" s="6" t="s">
        <v>39</v>
      </c>
      <c r="AG137" s="7"/>
      <c r="AH137" s="7"/>
      <c r="AI137" s="6" t="str">
        <f>HYPERLINK("https://doi.org/10.1515/9781400852000")</f>
        <v>https://doi.org/10.1515/9781400852000</v>
      </c>
      <c r="AK137" s="6" t="s">
        <v>46</v>
      </c>
    </row>
    <row r="138" spans="1:37" s="6" customFormat="1" x14ac:dyDescent="0.3">
      <c r="A138" s="6">
        <v>548292</v>
      </c>
      <c r="B138" s="7">
        <v>9780231891318</v>
      </c>
      <c r="C138" s="7"/>
      <c r="D138" s="7"/>
      <c r="F138" s="6" t="s">
        <v>864</v>
      </c>
      <c r="H138" s="6" t="s">
        <v>865</v>
      </c>
      <c r="J138" s="6">
        <v>1</v>
      </c>
      <c r="M138" s="6" t="s">
        <v>341</v>
      </c>
      <c r="N138" s="8">
        <v>21246</v>
      </c>
      <c r="O138" s="6">
        <v>1958</v>
      </c>
      <c r="P138" s="6">
        <v>378</v>
      </c>
      <c r="R138" s="6">
        <v>10</v>
      </c>
      <c r="T138" s="6" t="s">
        <v>40</v>
      </c>
      <c r="U138" s="6" t="s">
        <v>176</v>
      </c>
      <c r="V138" s="6" t="s">
        <v>176</v>
      </c>
      <c r="W138" s="6" t="s">
        <v>285</v>
      </c>
      <c r="Y138" s="6" t="s">
        <v>866</v>
      </c>
      <c r="AC138" s="6">
        <v>86.99</v>
      </c>
      <c r="AF138" s="6" t="s">
        <v>39</v>
      </c>
      <c r="AG138" s="7"/>
      <c r="AH138" s="7"/>
      <c r="AI138" s="6" t="str">
        <f>HYPERLINK("https://doi.org/10.7312/gumb92958")</f>
        <v>https://doi.org/10.7312/gumb92958</v>
      </c>
      <c r="AK138" s="6" t="s">
        <v>46</v>
      </c>
    </row>
    <row r="139" spans="1:37" s="6" customFormat="1" x14ac:dyDescent="0.3">
      <c r="A139" s="6">
        <v>521879</v>
      </c>
      <c r="B139" s="7">
        <v>9781400882656</v>
      </c>
      <c r="C139" s="7"/>
      <c r="D139" s="7"/>
      <c r="F139" s="6" t="s">
        <v>867</v>
      </c>
      <c r="H139" s="6" t="s">
        <v>868</v>
      </c>
      <c r="J139" s="6">
        <v>1</v>
      </c>
      <c r="K139" s="6" t="s">
        <v>82</v>
      </c>
      <c r="L139" s="9" t="s">
        <v>869</v>
      </c>
      <c r="M139" s="6" t="s">
        <v>38</v>
      </c>
      <c r="N139" s="8">
        <v>42431</v>
      </c>
      <c r="O139" s="6">
        <v>1963</v>
      </c>
      <c r="P139" s="6">
        <v>112</v>
      </c>
      <c r="R139" s="6">
        <v>10</v>
      </c>
      <c r="T139" s="6" t="s">
        <v>40</v>
      </c>
      <c r="U139" s="6" t="s">
        <v>50</v>
      </c>
      <c r="V139" s="6" t="s">
        <v>50</v>
      </c>
      <c r="W139" s="6" t="s">
        <v>144</v>
      </c>
      <c r="Y139" s="6" t="s">
        <v>870</v>
      </c>
      <c r="AC139" s="6">
        <v>250</v>
      </c>
      <c r="AF139" s="6" t="s">
        <v>39</v>
      </c>
      <c r="AG139" s="7"/>
      <c r="AH139" s="7"/>
      <c r="AI139" s="6" t="str">
        <f>HYPERLINK("https://doi.org/10.1515/9781400882656")</f>
        <v>https://doi.org/10.1515/9781400882656</v>
      </c>
      <c r="AK139" s="6" t="s">
        <v>46</v>
      </c>
    </row>
    <row r="140" spans="1:37" s="6" customFormat="1" x14ac:dyDescent="0.3">
      <c r="A140" s="6">
        <v>521915</v>
      </c>
      <c r="B140" s="7">
        <v>9781400881659</v>
      </c>
      <c r="C140" s="7"/>
      <c r="D140" s="7"/>
      <c r="F140" s="6" t="s">
        <v>871</v>
      </c>
      <c r="I140" s="6" t="s">
        <v>872</v>
      </c>
      <c r="J140" s="6">
        <v>1</v>
      </c>
      <c r="K140" s="6" t="s">
        <v>82</v>
      </c>
      <c r="L140" s="9" t="s">
        <v>873</v>
      </c>
      <c r="M140" s="6" t="s">
        <v>38</v>
      </c>
      <c r="N140" s="8">
        <v>42431</v>
      </c>
      <c r="O140" s="6">
        <v>1984</v>
      </c>
      <c r="P140" s="6">
        <v>328</v>
      </c>
      <c r="R140" s="6">
        <v>10</v>
      </c>
      <c r="T140" s="6" t="s">
        <v>40</v>
      </c>
      <c r="U140" s="6" t="s">
        <v>50</v>
      </c>
      <c r="V140" s="6" t="s">
        <v>50</v>
      </c>
      <c r="W140" s="6" t="s">
        <v>191</v>
      </c>
      <c r="Y140" s="6" t="s">
        <v>874</v>
      </c>
      <c r="AC140" s="6">
        <v>450</v>
      </c>
      <c r="AF140" s="6" t="s">
        <v>39</v>
      </c>
      <c r="AG140" s="7"/>
      <c r="AH140" s="7"/>
      <c r="AI140" s="6" t="str">
        <f>HYPERLINK("https://doi.org/10.1515/9781400881659")</f>
        <v>https://doi.org/10.1515/9781400881659</v>
      </c>
      <c r="AK140" s="6" t="s">
        <v>46</v>
      </c>
    </row>
    <row r="141" spans="1:37" s="6" customFormat="1" x14ac:dyDescent="0.3">
      <c r="A141" s="6">
        <v>521929</v>
      </c>
      <c r="B141" s="7">
        <v>9781400882014</v>
      </c>
      <c r="C141" s="7"/>
      <c r="D141" s="7"/>
      <c r="F141" s="6" t="s">
        <v>875</v>
      </c>
      <c r="I141" s="6" t="s">
        <v>876</v>
      </c>
      <c r="J141" s="6">
        <v>1</v>
      </c>
      <c r="K141" s="6" t="s">
        <v>82</v>
      </c>
      <c r="L141" s="9" t="s">
        <v>374</v>
      </c>
      <c r="M141" s="6" t="s">
        <v>38</v>
      </c>
      <c r="N141" s="8">
        <v>42431</v>
      </c>
      <c r="O141" s="6">
        <v>1964</v>
      </c>
      <c r="P141" s="6">
        <v>691</v>
      </c>
      <c r="R141" s="6">
        <v>10</v>
      </c>
      <c r="T141" s="6" t="s">
        <v>40</v>
      </c>
      <c r="U141" s="6" t="s">
        <v>99</v>
      </c>
      <c r="V141" s="6" t="s">
        <v>99</v>
      </c>
      <c r="W141" s="6" t="s">
        <v>479</v>
      </c>
      <c r="Y141" s="6" t="s">
        <v>877</v>
      </c>
      <c r="AC141" s="6">
        <v>450</v>
      </c>
      <c r="AF141" s="6" t="s">
        <v>39</v>
      </c>
      <c r="AG141" s="7"/>
      <c r="AH141" s="7"/>
      <c r="AI141" s="6" t="str">
        <f>HYPERLINK("https://doi.org/10.1515/9781400882014")</f>
        <v>https://doi.org/10.1515/9781400882014</v>
      </c>
      <c r="AK141" s="6" t="s">
        <v>46</v>
      </c>
    </row>
    <row r="142" spans="1:37" s="6" customFormat="1" x14ac:dyDescent="0.3">
      <c r="A142" s="6">
        <v>507615</v>
      </c>
      <c r="B142" s="7">
        <v>9781400842636</v>
      </c>
      <c r="C142" s="7"/>
      <c r="D142" s="7"/>
      <c r="F142" s="6" t="s">
        <v>878</v>
      </c>
      <c r="G142" s="6" t="s">
        <v>879</v>
      </c>
      <c r="H142" s="6" t="s">
        <v>880</v>
      </c>
      <c r="J142" s="6">
        <v>1</v>
      </c>
      <c r="M142" s="6" t="s">
        <v>38</v>
      </c>
      <c r="N142" s="8">
        <v>40986</v>
      </c>
      <c r="O142" s="6">
        <v>2012</v>
      </c>
      <c r="P142" s="6">
        <v>232</v>
      </c>
      <c r="R142" s="6">
        <v>10</v>
      </c>
      <c r="T142" s="6" t="s">
        <v>40</v>
      </c>
      <c r="U142" s="6" t="s">
        <v>99</v>
      </c>
      <c r="V142" s="6" t="s">
        <v>99</v>
      </c>
      <c r="W142" s="6" t="s">
        <v>881</v>
      </c>
      <c r="Y142" s="6" t="s">
        <v>882</v>
      </c>
      <c r="AA142" s="6" t="s">
        <v>883</v>
      </c>
      <c r="AB142" s="6" t="s">
        <v>884</v>
      </c>
      <c r="AC142" s="6">
        <v>230</v>
      </c>
      <c r="AF142" s="6" t="s">
        <v>39</v>
      </c>
      <c r="AG142" s="7"/>
      <c r="AH142" s="7"/>
      <c r="AI142" s="6" t="str">
        <f>HYPERLINK("https://doi.org/10.1515/9781400842636")</f>
        <v>https://doi.org/10.1515/9781400842636</v>
      </c>
      <c r="AK142" s="6" t="s">
        <v>46</v>
      </c>
    </row>
    <row r="143" spans="1:37" s="6" customFormat="1" x14ac:dyDescent="0.3">
      <c r="A143" s="6">
        <v>635605</v>
      </c>
      <c r="B143" s="7">
        <v>9780691234373</v>
      </c>
      <c r="C143" s="7"/>
      <c r="D143" s="7"/>
      <c r="F143" s="6" t="s">
        <v>885</v>
      </c>
      <c r="G143" s="6" t="s">
        <v>886</v>
      </c>
      <c r="H143" s="6" t="s">
        <v>887</v>
      </c>
      <c r="J143" s="6">
        <v>1</v>
      </c>
      <c r="M143" s="6" t="s">
        <v>38</v>
      </c>
      <c r="N143" s="8">
        <v>44880</v>
      </c>
      <c r="O143" s="6">
        <v>2022</v>
      </c>
      <c r="P143" s="6">
        <v>456</v>
      </c>
      <c r="R143" s="6">
        <v>10</v>
      </c>
      <c r="T143" s="6" t="s">
        <v>40</v>
      </c>
      <c r="U143" s="6" t="s">
        <v>272</v>
      </c>
      <c r="V143" s="6" t="s">
        <v>272</v>
      </c>
      <c r="W143" s="6" t="s">
        <v>888</v>
      </c>
      <c r="Y143" s="6" t="s">
        <v>889</v>
      </c>
      <c r="AA143" s="6" t="s">
        <v>890</v>
      </c>
      <c r="AB143" s="6" t="s">
        <v>891</v>
      </c>
      <c r="AC143" s="6">
        <v>86.95</v>
      </c>
      <c r="AF143" s="6" t="s">
        <v>39</v>
      </c>
      <c r="AG143" s="7"/>
      <c r="AH143" s="7"/>
      <c r="AI143" s="6" t="str">
        <f>HYPERLINK("https://doi.org/10.1515/9780691234373?locatt=mode:legacy")</f>
        <v>https://doi.org/10.1515/9780691234373?locatt=mode:legacy</v>
      </c>
      <c r="AK143" s="6" t="s">
        <v>46</v>
      </c>
    </row>
    <row r="144" spans="1:37" s="6" customFormat="1" x14ac:dyDescent="0.3">
      <c r="A144" s="6">
        <v>506716</v>
      </c>
      <c r="B144" s="7">
        <v>9781400827268</v>
      </c>
      <c r="C144" s="7"/>
      <c r="D144" s="7"/>
      <c r="F144" s="6" t="s">
        <v>892</v>
      </c>
      <c r="H144" s="6" t="s">
        <v>893</v>
      </c>
      <c r="J144" s="6">
        <v>1</v>
      </c>
      <c r="M144" s="6" t="s">
        <v>38</v>
      </c>
      <c r="N144" s="8">
        <v>39823</v>
      </c>
      <c r="O144" s="6">
        <v>2006</v>
      </c>
      <c r="P144" s="6">
        <v>912</v>
      </c>
      <c r="R144" s="6">
        <v>10</v>
      </c>
      <c r="T144" s="6" t="s">
        <v>40</v>
      </c>
      <c r="U144" s="6" t="s">
        <v>41</v>
      </c>
      <c r="V144" s="6" t="s">
        <v>41</v>
      </c>
      <c r="W144" s="6" t="s">
        <v>894</v>
      </c>
      <c r="Y144" s="6" t="s">
        <v>895</v>
      </c>
      <c r="AA144" s="6" t="s">
        <v>896</v>
      </c>
      <c r="AB144" s="6" t="s">
        <v>897</v>
      </c>
      <c r="AC144" s="6">
        <v>450</v>
      </c>
      <c r="AF144" s="6" t="s">
        <v>39</v>
      </c>
      <c r="AG144" s="7"/>
      <c r="AH144" s="7"/>
      <c r="AI144" s="6" t="str">
        <f>HYPERLINK("https://doi.org/10.1515/9781400827268")</f>
        <v>https://doi.org/10.1515/9781400827268</v>
      </c>
      <c r="AK144" s="6" t="s">
        <v>46</v>
      </c>
    </row>
    <row r="145" spans="1:37" s="6" customFormat="1" x14ac:dyDescent="0.3">
      <c r="A145" s="6">
        <v>17490</v>
      </c>
      <c r="B145" s="7">
        <v>9783110212075</v>
      </c>
      <c r="C145" s="7">
        <v>9783110183467</v>
      </c>
      <c r="D145" s="7"/>
      <c r="F145" s="6" t="s">
        <v>170</v>
      </c>
      <c r="G145" s="6" t="s">
        <v>171</v>
      </c>
      <c r="H145" s="6" t="s">
        <v>172</v>
      </c>
      <c r="J145" s="6">
        <v>2</v>
      </c>
      <c r="K145" s="6" t="s">
        <v>483</v>
      </c>
      <c r="L145" s="9" t="s">
        <v>898</v>
      </c>
      <c r="M145" s="6" t="s">
        <v>175</v>
      </c>
      <c r="N145" s="8">
        <v>39801</v>
      </c>
      <c r="O145" s="6">
        <v>2004</v>
      </c>
      <c r="P145" s="6">
        <v>459</v>
      </c>
      <c r="R145" s="6">
        <v>10</v>
      </c>
      <c r="S145" s="6" t="s">
        <v>899</v>
      </c>
      <c r="T145" s="6" t="s">
        <v>40</v>
      </c>
      <c r="U145" s="6" t="s">
        <v>99</v>
      </c>
      <c r="V145" s="6" t="s">
        <v>99</v>
      </c>
      <c r="W145" s="6" t="s">
        <v>638</v>
      </c>
      <c r="Y145" s="6" t="s">
        <v>900</v>
      </c>
      <c r="AB145" s="6" t="s">
        <v>901</v>
      </c>
      <c r="AC145" s="6">
        <v>159</v>
      </c>
      <c r="AD145" s="6">
        <v>134.94999999999999</v>
      </c>
      <c r="AF145" s="6" t="s">
        <v>39</v>
      </c>
      <c r="AG145" s="6" t="s">
        <v>39</v>
      </c>
      <c r="AH145" s="7"/>
      <c r="AI145" s="6" t="str">
        <f>HYPERLINK("https://doi.org/10.1515/9783110212075")</f>
        <v>https://doi.org/10.1515/9783110212075</v>
      </c>
      <c r="AK145" s="6" t="s">
        <v>46</v>
      </c>
    </row>
    <row r="146" spans="1:37" s="6" customFormat="1" x14ac:dyDescent="0.3">
      <c r="A146" s="6">
        <v>516753</v>
      </c>
      <c r="B146" s="7">
        <v>9781400866588</v>
      </c>
      <c r="C146" s="7"/>
      <c r="D146" s="7"/>
      <c r="F146" s="6" t="s">
        <v>902</v>
      </c>
      <c r="H146" s="6" t="s">
        <v>903</v>
      </c>
      <c r="J146" s="6">
        <v>1</v>
      </c>
      <c r="M146" s="6" t="s">
        <v>38</v>
      </c>
      <c r="N146" s="8">
        <v>42150</v>
      </c>
      <c r="O146" s="6">
        <v>2015</v>
      </c>
      <c r="P146" s="6">
        <v>256</v>
      </c>
      <c r="R146" s="6">
        <v>10</v>
      </c>
      <c r="T146" s="6" t="s">
        <v>40</v>
      </c>
      <c r="U146" s="6" t="s">
        <v>176</v>
      </c>
      <c r="V146" s="6" t="s">
        <v>176</v>
      </c>
      <c r="W146" s="6" t="s">
        <v>638</v>
      </c>
      <c r="Y146" s="6" t="s">
        <v>904</v>
      </c>
      <c r="AA146" s="6" t="s">
        <v>905</v>
      </c>
      <c r="AB146" s="6" t="s">
        <v>906</v>
      </c>
      <c r="AC146" s="6">
        <v>195</v>
      </c>
      <c r="AF146" s="6" t="s">
        <v>39</v>
      </c>
      <c r="AG146" s="7"/>
      <c r="AH146" s="7"/>
      <c r="AI146" s="6" t="str">
        <f>HYPERLINK("https://doi.org/10.1515/9781400866588")</f>
        <v>https://doi.org/10.1515/9781400866588</v>
      </c>
      <c r="AK146" s="6" t="s">
        <v>46</v>
      </c>
    </row>
    <row r="147" spans="1:37" s="6" customFormat="1" x14ac:dyDescent="0.3">
      <c r="A147" s="6">
        <v>522349</v>
      </c>
      <c r="B147" s="7">
        <v>9781400878055</v>
      </c>
      <c r="C147" s="7"/>
      <c r="D147" s="7"/>
      <c r="F147" s="6" t="s">
        <v>907</v>
      </c>
      <c r="H147" s="6" t="s">
        <v>206</v>
      </c>
      <c r="J147" s="6">
        <v>1</v>
      </c>
      <c r="K147" s="6" t="s">
        <v>616</v>
      </c>
      <c r="L147" s="9" t="s">
        <v>908</v>
      </c>
      <c r="M147" s="6" t="s">
        <v>38</v>
      </c>
      <c r="N147" s="8">
        <v>42346</v>
      </c>
      <c r="O147" s="6">
        <v>1965</v>
      </c>
      <c r="P147" s="6">
        <v>124</v>
      </c>
      <c r="R147" s="6">
        <v>10</v>
      </c>
      <c r="T147" s="6" t="s">
        <v>40</v>
      </c>
      <c r="U147" s="6" t="s">
        <v>50</v>
      </c>
      <c r="V147" s="6" t="s">
        <v>50</v>
      </c>
      <c r="W147" s="6" t="s">
        <v>909</v>
      </c>
      <c r="Y147" s="6" t="s">
        <v>910</v>
      </c>
      <c r="AA147" s="6" t="s">
        <v>86</v>
      </c>
      <c r="AC147" s="6">
        <v>138</v>
      </c>
      <c r="AF147" s="6" t="s">
        <v>39</v>
      </c>
      <c r="AG147" s="7"/>
      <c r="AH147" s="7"/>
      <c r="AI147" s="6" t="str">
        <f>HYPERLINK("https://doi.org/10.1515/9781400878055")</f>
        <v>https://doi.org/10.1515/9781400878055</v>
      </c>
      <c r="AK147" s="6" t="s">
        <v>46</v>
      </c>
    </row>
    <row r="148" spans="1:37" s="6" customFormat="1" x14ac:dyDescent="0.3">
      <c r="A148" s="6">
        <v>584134</v>
      </c>
      <c r="B148" s="7">
        <v>9780691212906</v>
      </c>
      <c r="C148" s="7"/>
      <c r="D148" s="7"/>
      <c r="F148" s="6" t="s">
        <v>911</v>
      </c>
      <c r="G148" s="6" t="s">
        <v>912</v>
      </c>
      <c r="H148" s="6" t="s">
        <v>913</v>
      </c>
      <c r="J148" s="6">
        <v>1</v>
      </c>
      <c r="K148" s="6" t="s">
        <v>58</v>
      </c>
      <c r="L148" s="9" t="s">
        <v>914</v>
      </c>
      <c r="M148" s="6" t="s">
        <v>38</v>
      </c>
      <c r="N148" s="8">
        <v>43956</v>
      </c>
      <c r="O148" s="6">
        <v>1997</v>
      </c>
      <c r="P148" s="6">
        <v>168</v>
      </c>
      <c r="R148" s="6">
        <v>10</v>
      </c>
      <c r="T148" s="6" t="s">
        <v>40</v>
      </c>
      <c r="U148" s="6" t="s">
        <v>272</v>
      </c>
      <c r="V148" s="6" t="s">
        <v>272</v>
      </c>
      <c r="W148" s="6" t="s">
        <v>408</v>
      </c>
      <c r="Y148" s="6" t="s">
        <v>915</v>
      </c>
      <c r="AB148" s="6" t="s">
        <v>916</v>
      </c>
      <c r="AC148" s="6">
        <v>146</v>
      </c>
      <c r="AF148" s="6" t="s">
        <v>39</v>
      </c>
      <c r="AG148" s="7"/>
      <c r="AH148" s="7"/>
      <c r="AI148" s="6" t="str">
        <f>HYPERLINK("https://doi.org/10.1515/9780691212906")</f>
        <v>https://doi.org/10.1515/9780691212906</v>
      </c>
      <c r="AK148" s="6" t="s">
        <v>46</v>
      </c>
    </row>
    <row r="149" spans="1:37" s="6" customFormat="1" x14ac:dyDescent="0.3">
      <c r="A149" s="6">
        <v>507519</v>
      </c>
      <c r="B149" s="7">
        <v>9781400845941</v>
      </c>
      <c r="C149" s="7"/>
      <c r="D149" s="7"/>
      <c r="F149" s="6" t="s">
        <v>917</v>
      </c>
      <c r="H149" s="6" t="s">
        <v>918</v>
      </c>
      <c r="J149" s="6">
        <v>1</v>
      </c>
      <c r="K149" s="6" t="s">
        <v>830</v>
      </c>
      <c r="L149" s="9" t="s">
        <v>919</v>
      </c>
      <c r="M149" s="6" t="s">
        <v>38</v>
      </c>
      <c r="N149" s="8">
        <v>41239</v>
      </c>
      <c r="O149" s="6">
        <v>2008</v>
      </c>
      <c r="P149" s="6">
        <v>600</v>
      </c>
      <c r="R149" s="6">
        <v>10</v>
      </c>
      <c r="T149" s="6" t="s">
        <v>40</v>
      </c>
      <c r="U149" s="6" t="s">
        <v>41</v>
      </c>
      <c r="V149" s="6" t="s">
        <v>41</v>
      </c>
      <c r="W149" s="6" t="s">
        <v>920</v>
      </c>
      <c r="Y149" s="6" t="s">
        <v>921</v>
      </c>
      <c r="AA149" s="6" t="s">
        <v>922</v>
      </c>
      <c r="AB149" s="6" t="s">
        <v>923</v>
      </c>
      <c r="AC149" s="6">
        <v>300</v>
      </c>
      <c r="AF149" s="6" t="s">
        <v>39</v>
      </c>
      <c r="AG149" s="7"/>
      <c r="AH149" s="7"/>
      <c r="AI149" s="6" t="str">
        <f>HYPERLINK("https://doi.org/10.1515/9781400845941")</f>
        <v>https://doi.org/10.1515/9781400845941</v>
      </c>
      <c r="AK149" s="6" t="s">
        <v>46</v>
      </c>
    </row>
    <row r="150" spans="1:37" s="6" customFormat="1" x14ac:dyDescent="0.3">
      <c r="A150" s="6">
        <v>521880</v>
      </c>
      <c r="B150" s="7">
        <v>9781400881451</v>
      </c>
      <c r="C150" s="7"/>
      <c r="D150" s="7"/>
      <c r="F150" s="6" t="s">
        <v>924</v>
      </c>
      <c r="H150" s="6" t="s">
        <v>925</v>
      </c>
      <c r="J150" s="6">
        <v>1</v>
      </c>
      <c r="K150" s="6" t="s">
        <v>90</v>
      </c>
      <c r="L150" s="9" t="s">
        <v>926</v>
      </c>
      <c r="M150" s="6" t="s">
        <v>38</v>
      </c>
      <c r="N150" s="8">
        <v>42431</v>
      </c>
      <c r="O150" s="6">
        <v>1991</v>
      </c>
      <c r="P150" s="6">
        <v>392</v>
      </c>
      <c r="R150" s="6">
        <v>10</v>
      </c>
      <c r="T150" s="6" t="s">
        <v>40</v>
      </c>
      <c r="U150" s="6" t="s">
        <v>60</v>
      </c>
      <c r="V150" s="6" t="s">
        <v>60</v>
      </c>
      <c r="W150" s="6" t="s">
        <v>927</v>
      </c>
      <c r="Y150" s="6" t="s">
        <v>928</v>
      </c>
      <c r="AA150" s="6" t="s">
        <v>929</v>
      </c>
      <c r="AC150" s="6">
        <v>380</v>
      </c>
      <c r="AF150" s="6" t="s">
        <v>39</v>
      </c>
      <c r="AG150" s="7"/>
      <c r="AH150" s="7"/>
      <c r="AI150" s="6" t="str">
        <f>HYPERLINK("https://doi.org/10.1515/9781400881451")</f>
        <v>https://doi.org/10.1515/9781400881451</v>
      </c>
      <c r="AK150" s="6" t="s">
        <v>46</v>
      </c>
    </row>
    <row r="151" spans="1:37" s="6" customFormat="1" x14ac:dyDescent="0.3">
      <c r="A151" s="6">
        <v>542810</v>
      </c>
      <c r="B151" s="7">
        <v>9780691188331</v>
      </c>
      <c r="C151" s="7"/>
      <c r="D151" s="7"/>
      <c r="F151" s="6" t="s">
        <v>930</v>
      </c>
      <c r="G151" s="6" t="s">
        <v>931</v>
      </c>
      <c r="H151" s="6" t="s">
        <v>932</v>
      </c>
      <c r="J151" s="6">
        <v>1</v>
      </c>
      <c r="K151" s="6" t="s">
        <v>115</v>
      </c>
      <c r="L151" s="9" t="s">
        <v>933</v>
      </c>
      <c r="M151" s="6" t="s">
        <v>38</v>
      </c>
      <c r="N151" s="8">
        <v>43256</v>
      </c>
      <c r="O151" s="6">
        <v>1999</v>
      </c>
      <c r="R151" s="6">
        <v>10</v>
      </c>
      <c r="T151" s="6" t="s">
        <v>40</v>
      </c>
      <c r="U151" s="6" t="s">
        <v>176</v>
      </c>
      <c r="V151" s="6" t="s">
        <v>176</v>
      </c>
      <c r="W151" s="6" t="s">
        <v>285</v>
      </c>
      <c r="Y151" s="6" t="s">
        <v>934</v>
      </c>
      <c r="AA151" s="6" t="s">
        <v>935</v>
      </c>
      <c r="AB151" s="6" t="s">
        <v>936</v>
      </c>
      <c r="AC151" s="6">
        <v>164.95</v>
      </c>
      <c r="AF151" s="6" t="s">
        <v>39</v>
      </c>
      <c r="AG151" s="7"/>
      <c r="AH151" s="7"/>
      <c r="AI151" s="6" t="str">
        <f>HYPERLINK("https://doi.org/10.1515/9780691188331")</f>
        <v>https://doi.org/10.1515/9780691188331</v>
      </c>
      <c r="AK151" s="6" t="s">
        <v>46</v>
      </c>
    </row>
    <row r="152" spans="1:37" s="6" customFormat="1" x14ac:dyDescent="0.3">
      <c r="A152" s="6">
        <v>563204</v>
      </c>
      <c r="B152" s="7">
        <v>9780691191256</v>
      </c>
      <c r="C152" s="7"/>
      <c r="D152" s="7"/>
      <c r="F152" s="6" t="s">
        <v>937</v>
      </c>
      <c r="G152" s="6" t="s">
        <v>938</v>
      </c>
      <c r="H152" s="6" t="s">
        <v>939</v>
      </c>
      <c r="J152" s="6">
        <v>1</v>
      </c>
      <c r="K152" s="6" t="s">
        <v>58</v>
      </c>
      <c r="L152" s="9" t="s">
        <v>940</v>
      </c>
      <c r="M152" s="6" t="s">
        <v>38</v>
      </c>
      <c r="N152" s="8">
        <v>43669</v>
      </c>
      <c r="O152" s="6">
        <v>2019</v>
      </c>
      <c r="P152" s="6">
        <v>376</v>
      </c>
      <c r="R152" s="6">
        <v>10</v>
      </c>
      <c r="T152" s="6" t="s">
        <v>40</v>
      </c>
      <c r="U152" s="6" t="s">
        <v>41</v>
      </c>
      <c r="V152" s="6" t="s">
        <v>41</v>
      </c>
      <c r="W152" s="6" t="s">
        <v>941</v>
      </c>
      <c r="Y152" s="6" t="s">
        <v>942</v>
      </c>
      <c r="AA152" s="6" t="s">
        <v>943</v>
      </c>
      <c r="AB152" s="6" t="s">
        <v>944</v>
      </c>
      <c r="AC152" s="6">
        <v>78</v>
      </c>
      <c r="AF152" s="6" t="s">
        <v>39</v>
      </c>
      <c r="AG152" s="7"/>
      <c r="AH152" s="7"/>
      <c r="AI152" s="6" t="str">
        <f>HYPERLINK("https://doi.org/10.1515/9780691191256")</f>
        <v>https://doi.org/10.1515/9780691191256</v>
      </c>
      <c r="AK152" s="6" t="s">
        <v>46</v>
      </c>
    </row>
    <row r="153" spans="1:37" s="6" customFormat="1" x14ac:dyDescent="0.3">
      <c r="A153" s="6">
        <v>507069</v>
      </c>
      <c r="B153" s="7">
        <v>9781400838561</v>
      </c>
      <c r="C153" s="7"/>
      <c r="D153" s="7"/>
      <c r="F153" s="6" t="s">
        <v>331</v>
      </c>
      <c r="G153" s="6" t="s">
        <v>332</v>
      </c>
      <c r="H153" s="6" t="s">
        <v>333</v>
      </c>
      <c r="J153" s="6">
        <v>1</v>
      </c>
      <c r="M153" s="6" t="s">
        <v>38</v>
      </c>
      <c r="N153" s="8">
        <v>40976</v>
      </c>
      <c r="O153" s="6">
        <v>2008</v>
      </c>
      <c r="P153" s="6">
        <v>336</v>
      </c>
      <c r="R153" s="6">
        <v>10</v>
      </c>
      <c r="T153" s="6" t="s">
        <v>40</v>
      </c>
      <c r="U153" s="6" t="s">
        <v>272</v>
      </c>
      <c r="V153" s="6" t="s">
        <v>272</v>
      </c>
      <c r="W153" s="6" t="s">
        <v>334</v>
      </c>
      <c r="Y153" s="6" t="s">
        <v>945</v>
      </c>
      <c r="AA153" s="6" t="s">
        <v>946</v>
      </c>
      <c r="AB153" s="6" t="s">
        <v>947</v>
      </c>
      <c r="AC153" s="6">
        <v>45.95</v>
      </c>
      <c r="AF153" s="6" t="s">
        <v>39</v>
      </c>
      <c r="AG153" s="7"/>
      <c r="AH153" s="7"/>
      <c r="AI153" s="6" t="str">
        <f>HYPERLINK("https://doi.org/10.1515/9781400838561")</f>
        <v>https://doi.org/10.1515/9781400838561</v>
      </c>
      <c r="AK153" s="6" t="s">
        <v>46</v>
      </c>
    </row>
    <row r="154" spans="1:37" s="6" customFormat="1" x14ac:dyDescent="0.3">
      <c r="A154" s="6">
        <v>507654</v>
      </c>
      <c r="B154" s="7">
        <v>9781400839544</v>
      </c>
      <c r="C154" s="7"/>
      <c r="D154" s="7"/>
      <c r="F154" s="6" t="s">
        <v>948</v>
      </c>
      <c r="I154" s="6" t="s">
        <v>536</v>
      </c>
      <c r="J154" s="6">
        <v>1</v>
      </c>
      <c r="K154" s="6" t="s">
        <v>537</v>
      </c>
      <c r="L154" s="9" t="s">
        <v>708</v>
      </c>
      <c r="M154" s="6" t="s">
        <v>38</v>
      </c>
      <c r="N154" s="8">
        <v>40854</v>
      </c>
      <c r="O154" s="6">
        <v>2012</v>
      </c>
      <c r="P154" s="6">
        <v>416</v>
      </c>
      <c r="R154" s="6">
        <v>10</v>
      </c>
      <c r="T154" s="6" t="s">
        <v>40</v>
      </c>
      <c r="U154" s="6" t="s">
        <v>41</v>
      </c>
      <c r="V154" s="6" t="s">
        <v>41</v>
      </c>
      <c r="W154" s="6" t="s">
        <v>949</v>
      </c>
      <c r="Y154" s="6" t="s">
        <v>950</v>
      </c>
      <c r="AA154" s="6" t="s">
        <v>951</v>
      </c>
      <c r="AB154" s="6" t="s">
        <v>952</v>
      </c>
      <c r="AC154" s="6">
        <v>79</v>
      </c>
      <c r="AF154" s="6" t="s">
        <v>39</v>
      </c>
      <c r="AG154" s="7"/>
      <c r="AH154" s="7"/>
      <c r="AI154" s="6" t="str">
        <f>HYPERLINK("https://doi.org/10.1515/9781400839544")</f>
        <v>https://doi.org/10.1515/9781400839544</v>
      </c>
      <c r="AK154" s="6" t="s">
        <v>46</v>
      </c>
    </row>
    <row r="155" spans="1:37" s="6" customFormat="1" x14ac:dyDescent="0.3">
      <c r="A155" s="6">
        <v>534737</v>
      </c>
      <c r="B155" s="7">
        <v>9783110573329</v>
      </c>
      <c r="C155" s="7"/>
      <c r="D155" s="7">
        <v>9783110573305</v>
      </c>
      <c r="E155" s="6" t="s">
        <v>169</v>
      </c>
      <c r="F155" s="6" t="s">
        <v>590</v>
      </c>
      <c r="G155" s="6" t="s">
        <v>953</v>
      </c>
      <c r="H155" s="6" t="s">
        <v>954</v>
      </c>
      <c r="J155" s="6">
        <v>1</v>
      </c>
      <c r="K155" s="6" t="s">
        <v>173</v>
      </c>
      <c r="M155" s="6" t="s">
        <v>175</v>
      </c>
      <c r="N155" s="8">
        <v>43542</v>
      </c>
      <c r="O155" s="6">
        <v>2019</v>
      </c>
      <c r="P155" s="6">
        <v>175</v>
      </c>
      <c r="Q155" s="6">
        <v>6</v>
      </c>
      <c r="S155" s="6">
        <v>2417</v>
      </c>
      <c r="T155" s="6" t="s">
        <v>40</v>
      </c>
      <c r="U155" s="6" t="s">
        <v>446</v>
      </c>
      <c r="V155" s="6" t="s">
        <v>446</v>
      </c>
      <c r="W155" s="6" t="s">
        <v>955</v>
      </c>
      <c r="X155" s="6" t="s">
        <v>178</v>
      </c>
      <c r="Y155" s="6" t="s">
        <v>956</v>
      </c>
      <c r="AB155" s="6" t="s">
        <v>957</v>
      </c>
      <c r="AC155" s="6">
        <v>699</v>
      </c>
      <c r="AE155" s="6">
        <v>49.95</v>
      </c>
      <c r="AF155" s="6" t="s">
        <v>39</v>
      </c>
      <c r="AG155" s="7"/>
      <c r="AH155" s="6" t="s">
        <v>39</v>
      </c>
      <c r="AI155" s="6" t="str">
        <f>HYPERLINK("https://doi.org/10.1515/9783110573329")</f>
        <v>https://doi.org/10.1515/9783110573329</v>
      </c>
      <c r="AK155" s="6" t="s">
        <v>46</v>
      </c>
    </row>
    <row r="156" spans="1:37" s="6" customFormat="1" x14ac:dyDescent="0.3">
      <c r="A156" s="6">
        <v>507951</v>
      </c>
      <c r="B156" s="7">
        <v>9781400841691</v>
      </c>
      <c r="C156" s="7"/>
      <c r="D156" s="7"/>
      <c r="F156" s="6" t="s">
        <v>958</v>
      </c>
      <c r="G156" s="6" t="s">
        <v>959</v>
      </c>
      <c r="H156" s="6" t="s">
        <v>520</v>
      </c>
      <c r="J156" s="6">
        <v>1</v>
      </c>
      <c r="M156" s="6" t="s">
        <v>38</v>
      </c>
      <c r="N156" s="8">
        <v>41056</v>
      </c>
      <c r="O156" s="6">
        <v>2012</v>
      </c>
      <c r="P156" s="6">
        <v>336</v>
      </c>
      <c r="R156" s="6">
        <v>10</v>
      </c>
      <c r="T156" s="6" t="s">
        <v>40</v>
      </c>
      <c r="U156" s="6" t="s">
        <v>99</v>
      </c>
      <c r="V156" s="6" t="s">
        <v>99</v>
      </c>
      <c r="W156" s="6" t="s">
        <v>960</v>
      </c>
      <c r="Y156" s="6" t="s">
        <v>961</v>
      </c>
      <c r="AA156" s="6" t="s">
        <v>962</v>
      </c>
      <c r="AB156" s="6" t="s">
        <v>963</v>
      </c>
      <c r="AC156" s="6">
        <v>91</v>
      </c>
      <c r="AF156" s="6" t="s">
        <v>39</v>
      </c>
      <c r="AG156" s="7"/>
      <c r="AH156" s="7"/>
      <c r="AI156" s="6" t="str">
        <f>HYPERLINK("https://doi.org/10.1515/9781400841691")</f>
        <v>https://doi.org/10.1515/9781400841691</v>
      </c>
      <c r="AK156" s="6" t="s">
        <v>46</v>
      </c>
    </row>
    <row r="157" spans="1:37" s="6" customFormat="1" x14ac:dyDescent="0.3">
      <c r="A157" s="6">
        <v>507775</v>
      </c>
      <c r="B157" s="7">
        <v>9781400841714</v>
      </c>
      <c r="C157" s="7"/>
      <c r="D157" s="7"/>
      <c r="F157" s="6" t="s">
        <v>964</v>
      </c>
      <c r="G157" s="6" t="s">
        <v>965</v>
      </c>
      <c r="H157" s="6" t="s">
        <v>966</v>
      </c>
      <c r="J157" s="6">
        <v>1</v>
      </c>
      <c r="M157" s="6" t="s">
        <v>38</v>
      </c>
      <c r="N157" s="8">
        <v>40980</v>
      </c>
      <c r="O157" s="6">
        <v>2012</v>
      </c>
      <c r="P157" s="6">
        <v>280</v>
      </c>
      <c r="R157" s="6">
        <v>10</v>
      </c>
      <c r="T157" s="6" t="s">
        <v>40</v>
      </c>
      <c r="U157" s="6" t="s">
        <v>272</v>
      </c>
      <c r="V157" s="6" t="s">
        <v>272</v>
      </c>
      <c r="W157" s="6" t="s">
        <v>967</v>
      </c>
      <c r="Y157" s="6" t="s">
        <v>968</v>
      </c>
      <c r="AA157" s="6" t="s">
        <v>969</v>
      </c>
      <c r="AB157" s="6" t="s">
        <v>970</v>
      </c>
      <c r="AC157" s="6">
        <v>78</v>
      </c>
      <c r="AF157" s="6" t="s">
        <v>39</v>
      </c>
      <c r="AG157" s="7"/>
      <c r="AH157" s="7"/>
      <c r="AI157" s="6" t="str">
        <f>HYPERLINK("https://doi.org/10.1515/9781400841714")</f>
        <v>https://doi.org/10.1515/9781400841714</v>
      </c>
      <c r="AK157" s="6" t="s">
        <v>46</v>
      </c>
    </row>
    <row r="158" spans="1:37" s="6" customFormat="1" x14ac:dyDescent="0.3">
      <c r="A158" s="6">
        <v>3533</v>
      </c>
      <c r="B158" s="7">
        <v>9783110905120</v>
      </c>
      <c r="C158" s="7">
        <v>9783110145939</v>
      </c>
      <c r="D158" s="7"/>
      <c r="F158" s="6" t="s">
        <v>971</v>
      </c>
      <c r="H158" s="6" t="s">
        <v>972</v>
      </c>
      <c r="J158" s="6">
        <v>2</v>
      </c>
      <c r="K158" s="6" t="s">
        <v>483</v>
      </c>
      <c r="L158" s="9" t="s">
        <v>973</v>
      </c>
      <c r="M158" s="6" t="s">
        <v>175</v>
      </c>
      <c r="N158" s="8">
        <v>40666</v>
      </c>
      <c r="O158" s="6">
        <v>1995</v>
      </c>
      <c r="P158" s="6">
        <v>409</v>
      </c>
      <c r="R158" s="6">
        <v>10</v>
      </c>
      <c r="S158" s="6">
        <v>2320</v>
      </c>
      <c r="T158" s="6" t="s">
        <v>40</v>
      </c>
      <c r="U158" s="6" t="s">
        <v>50</v>
      </c>
      <c r="V158" s="6" t="s">
        <v>50</v>
      </c>
      <c r="W158" s="6" t="s">
        <v>974</v>
      </c>
      <c r="AA158" s="6" t="s">
        <v>975</v>
      </c>
      <c r="AC158" s="6">
        <v>159</v>
      </c>
      <c r="AD158" s="6">
        <v>159.94999999999999</v>
      </c>
      <c r="AF158" s="6" t="s">
        <v>39</v>
      </c>
      <c r="AG158" s="6" t="s">
        <v>39</v>
      </c>
      <c r="AH158" s="7"/>
      <c r="AI158" s="6" t="str">
        <f>HYPERLINK("https://doi.org/10.1515/9783110905120")</f>
        <v>https://doi.org/10.1515/9783110905120</v>
      </c>
      <c r="AK158" s="6" t="s">
        <v>46</v>
      </c>
    </row>
    <row r="159" spans="1:37" s="6" customFormat="1" x14ac:dyDescent="0.3">
      <c r="A159" s="6">
        <v>512173</v>
      </c>
      <c r="B159" s="7">
        <v>9781400839384</v>
      </c>
      <c r="C159" s="7"/>
      <c r="D159" s="7"/>
      <c r="F159" s="6" t="s">
        <v>976</v>
      </c>
      <c r="G159" s="6" t="s">
        <v>977</v>
      </c>
      <c r="H159" s="6" t="s">
        <v>978</v>
      </c>
      <c r="J159" s="6">
        <v>1</v>
      </c>
      <c r="M159" s="6" t="s">
        <v>38</v>
      </c>
      <c r="N159" s="8">
        <v>40819</v>
      </c>
      <c r="O159" s="6">
        <v>2011</v>
      </c>
      <c r="P159" s="6">
        <v>264</v>
      </c>
      <c r="R159" s="6">
        <v>10</v>
      </c>
      <c r="T159" s="6" t="s">
        <v>40</v>
      </c>
      <c r="U159" s="6" t="s">
        <v>99</v>
      </c>
      <c r="V159" s="6" t="s">
        <v>99</v>
      </c>
      <c r="W159" s="6" t="s">
        <v>979</v>
      </c>
      <c r="Y159" s="6" t="s">
        <v>980</v>
      </c>
      <c r="AA159" s="6" t="s">
        <v>981</v>
      </c>
      <c r="AB159" s="6" t="s">
        <v>982</v>
      </c>
      <c r="AC159" s="6">
        <v>83</v>
      </c>
      <c r="AF159" s="6" t="s">
        <v>39</v>
      </c>
      <c r="AG159" s="7"/>
      <c r="AH159" s="7"/>
      <c r="AI159" s="6" t="str">
        <f>HYPERLINK("https://doi.org/10.1515/9781400839384")</f>
        <v>https://doi.org/10.1515/9781400839384</v>
      </c>
      <c r="AK159" s="6" t="s">
        <v>46</v>
      </c>
    </row>
    <row r="160" spans="1:37" s="6" customFormat="1" x14ac:dyDescent="0.3">
      <c r="A160" s="6">
        <v>524908</v>
      </c>
      <c r="B160" s="7">
        <v>9781400884087</v>
      </c>
      <c r="C160" s="7"/>
      <c r="D160" s="7"/>
      <c r="F160" s="6" t="s">
        <v>983</v>
      </c>
      <c r="H160" s="6" t="s">
        <v>984</v>
      </c>
      <c r="I160" s="6" t="s">
        <v>985</v>
      </c>
      <c r="J160" s="6">
        <v>1</v>
      </c>
      <c r="M160" s="6" t="s">
        <v>38</v>
      </c>
      <c r="N160" s="8">
        <v>42550</v>
      </c>
      <c r="O160" s="6">
        <v>2001</v>
      </c>
      <c r="P160" s="6">
        <v>272</v>
      </c>
      <c r="R160" s="6">
        <v>10</v>
      </c>
      <c r="T160" s="6" t="s">
        <v>40</v>
      </c>
      <c r="U160" s="6" t="s">
        <v>99</v>
      </c>
      <c r="V160" s="6" t="s">
        <v>99</v>
      </c>
      <c r="W160" s="6" t="s">
        <v>986</v>
      </c>
      <c r="Y160" s="6" t="s">
        <v>987</v>
      </c>
      <c r="AA160" s="6" t="s">
        <v>988</v>
      </c>
      <c r="AB160" s="6" t="s">
        <v>989</v>
      </c>
      <c r="AC160" s="6">
        <v>170</v>
      </c>
      <c r="AF160" s="6" t="s">
        <v>39</v>
      </c>
      <c r="AG160" s="7"/>
      <c r="AH160" s="7"/>
      <c r="AI160" s="6" t="str">
        <f>HYPERLINK("https://doi.org/10.1515/9781400884087")</f>
        <v>https://doi.org/10.1515/9781400884087</v>
      </c>
      <c r="AK160" s="6" t="s">
        <v>46</v>
      </c>
    </row>
    <row r="161" spans="1:37" s="6" customFormat="1" x14ac:dyDescent="0.3">
      <c r="A161" s="6">
        <v>507387</v>
      </c>
      <c r="B161" s="7">
        <v>9781400861064</v>
      </c>
      <c r="C161" s="7"/>
      <c r="D161" s="7"/>
      <c r="F161" s="6" t="s">
        <v>990</v>
      </c>
      <c r="H161" s="6" t="s">
        <v>991</v>
      </c>
      <c r="J161" s="6">
        <v>1</v>
      </c>
      <c r="K161" s="6" t="s">
        <v>90</v>
      </c>
      <c r="L161" s="9" t="s">
        <v>992</v>
      </c>
      <c r="M161" s="6" t="s">
        <v>38</v>
      </c>
      <c r="N161" s="8">
        <v>41834</v>
      </c>
      <c r="O161" s="6">
        <v>1990</v>
      </c>
      <c r="P161" s="6">
        <v>268</v>
      </c>
      <c r="R161" s="6">
        <v>10</v>
      </c>
      <c r="T161" s="6" t="s">
        <v>40</v>
      </c>
      <c r="U161" s="6" t="s">
        <v>50</v>
      </c>
      <c r="V161" s="6" t="s">
        <v>50</v>
      </c>
      <c r="W161" s="6" t="s">
        <v>144</v>
      </c>
      <c r="Y161" s="6" t="s">
        <v>993</v>
      </c>
      <c r="AC161" s="6">
        <v>220</v>
      </c>
      <c r="AF161" s="6" t="s">
        <v>39</v>
      </c>
      <c r="AG161" s="7"/>
      <c r="AH161" s="7"/>
      <c r="AI161" s="6" t="str">
        <f>HYPERLINK("https://doi.org/10.1515/9781400861064")</f>
        <v>https://doi.org/10.1515/9781400861064</v>
      </c>
      <c r="AK161" s="6" t="s">
        <v>46</v>
      </c>
    </row>
    <row r="162" spans="1:37" s="6" customFormat="1" x14ac:dyDescent="0.3">
      <c r="A162" s="6">
        <v>507566</v>
      </c>
      <c r="B162" s="7">
        <v>9781400851478</v>
      </c>
      <c r="C162" s="7"/>
      <c r="D162" s="7"/>
      <c r="F162" s="6" t="s">
        <v>994</v>
      </c>
      <c r="H162" s="6" t="s">
        <v>995</v>
      </c>
      <c r="J162" s="6">
        <v>1</v>
      </c>
      <c r="K162" s="6" t="s">
        <v>296</v>
      </c>
      <c r="L162" s="9" t="s">
        <v>992</v>
      </c>
      <c r="M162" s="6" t="s">
        <v>38</v>
      </c>
      <c r="N162" s="8">
        <v>41841</v>
      </c>
      <c r="O162" s="6">
        <v>2014</v>
      </c>
      <c r="P162" s="6">
        <v>608</v>
      </c>
      <c r="R162" s="6">
        <v>10</v>
      </c>
      <c r="T162" s="6" t="s">
        <v>40</v>
      </c>
      <c r="U162" s="6" t="s">
        <v>50</v>
      </c>
      <c r="V162" s="6" t="s">
        <v>50</v>
      </c>
      <c r="W162" s="6" t="s">
        <v>996</v>
      </c>
      <c r="Y162" s="6" t="s">
        <v>997</v>
      </c>
      <c r="AA162" s="6" t="s">
        <v>998</v>
      </c>
      <c r="AB162" s="6" t="s">
        <v>999</v>
      </c>
      <c r="AC162" s="6">
        <v>420</v>
      </c>
      <c r="AF162" s="6" t="s">
        <v>39</v>
      </c>
      <c r="AG162" s="7"/>
      <c r="AH162" s="7"/>
      <c r="AI162" s="6" t="str">
        <f>HYPERLINK("https://doi.org/10.1515/9781400851478")</f>
        <v>https://doi.org/10.1515/9781400851478</v>
      </c>
      <c r="AK162" s="6" t="s">
        <v>46</v>
      </c>
    </row>
    <row r="163" spans="1:37" s="6" customFormat="1" x14ac:dyDescent="0.3">
      <c r="A163" s="6">
        <v>508334</v>
      </c>
      <c r="B163" s="7">
        <v>9781400865222</v>
      </c>
      <c r="C163" s="7"/>
      <c r="D163" s="7"/>
      <c r="F163" s="6" t="s">
        <v>1000</v>
      </c>
      <c r="I163" s="6" t="s">
        <v>1001</v>
      </c>
      <c r="J163" s="6">
        <v>1</v>
      </c>
      <c r="K163" s="6" t="s">
        <v>150</v>
      </c>
      <c r="L163" s="9" t="s">
        <v>1002</v>
      </c>
      <c r="M163" s="6" t="s">
        <v>38</v>
      </c>
      <c r="N163" s="8">
        <v>41890</v>
      </c>
      <c r="O163" s="6">
        <v>2004</v>
      </c>
      <c r="P163" s="6">
        <v>384</v>
      </c>
      <c r="R163" s="6">
        <v>10</v>
      </c>
      <c r="T163" s="6" t="s">
        <v>40</v>
      </c>
      <c r="U163" s="6" t="s">
        <v>99</v>
      </c>
      <c r="V163" s="6" t="s">
        <v>99</v>
      </c>
      <c r="W163" s="6" t="s">
        <v>117</v>
      </c>
      <c r="Y163" s="6" t="s">
        <v>1003</v>
      </c>
      <c r="AA163" s="6" t="s">
        <v>1004</v>
      </c>
      <c r="AB163" s="6" t="s">
        <v>1005</v>
      </c>
      <c r="AC163" s="6">
        <v>300</v>
      </c>
      <c r="AF163" s="6" t="s">
        <v>39</v>
      </c>
      <c r="AG163" s="7"/>
      <c r="AH163" s="7"/>
      <c r="AI163" s="6" t="str">
        <f>HYPERLINK("https://doi.org/10.1515/9781400865222")</f>
        <v>https://doi.org/10.1515/9781400865222</v>
      </c>
      <c r="AK163" s="6" t="s">
        <v>46</v>
      </c>
    </row>
    <row r="164" spans="1:37" s="6" customFormat="1" x14ac:dyDescent="0.3">
      <c r="A164" s="6">
        <v>511887</v>
      </c>
      <c r="B164" s="7">
        <v>9781400847419</v>
      </c>
      <c r="C164" s="7"/>
      <c r="D164" s="7"/>
      <c r="F164" s="6" t="s">
        <v>1006</v>
      </c>
      <c r="H164" s="6" t="s">
        <v>1007</v>
      </c>
      <c r="J164" s="6">
        <v>1</v>
      </c>
      <c r="K164" s="6" t="s">
        <v>150</v>
      </c>
      <c r="L164" s="9" t="s">
        <v>1008</v>
      </c>
      <c r="M164" s="6" t="s">
        <v>38</v>
      </c>
      <c r="N164" s="8">
        <v>41358</v>
      </c>
      <c r="O164" s="6">
        <v>2008</v>
      </c>
      <c r="P164" s="6">
        <v>744</v>
      </c>
      <c r="R164" s="6">
        <v>10</v>
      </c>
      <c r="T164" s="6" t="s">
        <v>40</v>
      </c>
      <c r="U164" s="6" t="s">
        <v>99</v>
      </c>
      <c r="V164" s="6" t="s">
        <v>99</v>
      </c>
      <c r="W164" s="6" t="s">
        <v>1009</v>
      </c>
      <c r="Y164" s="6" t="s">
        <v>1010</v>
      </c>
      <c r="AA164" s="6" t="s">
        <v>1011</v>
      </c>
      <c r="AB164" s="6" t="s">
        <v>1012</v>
      </c>
      <c r="AC164" s="6">
        <v>340</v>
      </c>
      <c r="AF164" s="6" t="s">
        <v>39</v>
      </c>
      <c r="AG164" s="7"/>
      <c r="AH164" s="7"/>
      <c r="AI164" s="6" t="str">
        <f>HYPERLINK("https://doi.org/10.1515/9781400847419")</f>
        <v>https://doi.org/10.1515/9781400847419</v>
      </c>
      <c r="AK164" s="6" t="s">
        <v>46</v>
      </c>
    </row>
    <row r="165" spans="1:37" s="6" customFormat="1" x14ac:dyDescent="0.3">
      <c r="A165" s="6">
        <v>539439</v>
      </c>
      <c r="B165" s="7">
        <v>9783110603996</v>
      </c>
      <c r="C165" s="7"/>
      <c r="D165" s="7">
        <v>9783110603934</v>
      </c>
      <c r="E165" s="6" t="s">
        <v>169</v>
      </c>
      <c r="F165" s="6" t="s">
        <v>1013</v>
      </c>
      <c r="G165" s="6" t="s">
        <v>1014</v>
      </c>
      <c r="H165" s="6" t="s">
        <v>1015</v>
      </c>
      <c r="J165" s="6">
        <v>2</v>
      </c>
      <c r="K165" s="6" t="s">
        <v>173</v>
      </c>
      <c r="M165" s="6" t="s">
        <v>175</v>
      </c>
      <c r="N165" s="8">
        <v>43710</v>
      </c>
      <c r="O165" s="6">
        <v>2019</v>
      </c>
      <c r="P165" s="6">
        <v>407</v>
      </c>
      <c r="Q165" s="6">
        <v>15</v>
      </c>
      <c r="S165" s="6">
        <v>2417</v>
      </c>
      <c r="T165" s="6" t="s">
        <v>40</v>
      </c>
      <c r="U165" s="6" t="s">
        <v>132</v>
      </c>
      <c r="V165" s="6" t="s">
        <v>132</v>
      </c>
      <c r="W165" s="6" t="s">
        <v>1016</v>
      </c>
      <c r="X165" s="6" t="s">
        <v>178</v>
      </c>
      <c r="Y165" s="6" t="s">
        <v>1017</v>
      </c>
      <c r="AB165" s="6" t="s">
        <v>1018</v>
      </c>
      <c r="AC165" s="6">
        <v>699</v>
      </c>
      <c r="AE165" s="6">
        <v>59.95</v>
      </c>
      <c r="AF165" s="6" t="s">
        <v>39</v>
      </c>
      <c r="AG165" s="7"/>
      <c r="AH165" s="6" t="s">
        <v>39</v>
      </c>
      <c r="AI165" s="6" t="str">
        <f>HYPERLINK("https://doi.org/10.1515/9783110603996")</f>
        <v>https://doi.org/10.1515/9783110603996</v>
      </c>
      <c r="AK165" s="6" t="s">
        <v>46</v>
      </c>
    </row>
    <row r="166" spans="1:37" s="6" customFormat="1" x14ac:dyDescent="0.3">
      <c r="A166" s="6">
        <v>521834</v>
      </c>
      <c r="B166" s="7">
        <v>9781400881772</v>
      </c>
      <c r="C166" s="7"/>
      <c r="D166" s="7"/>
      <c r="F166" s="6" t="s">
        <v>1019</v>
      </c>
      <c r="H166" s="6" t="s">
        <v>1020</v>
      </c>
      <c r="J166" s="6">
        <v>1</v>
      </c>
      <c r="K166" s="6" t="s">
        <v>82</v>
      </c>
      <c r="L166" s="9" t="s">
        <v>1021</v>
      </c>
      <c r="M166" s="6" t="s">
        <v>38</v>
      </c>
      <c r="N166" s="8">
        <v>42431</v>
      </c>
      <c r="O166" s="6">
        <v>1984</v>
      </c>
      <c r="P166" s="6">
        <v>408</v>
      </c>
      <c r="R166" s="6">
        <v>10</v>
      </c>
      <c r="T166" s="6" t="s">
        <v>40</v>
      </c>
      <c r="U166" s="6" t="s">
        <v>41</v>
      </c>
      <c r="V166" s="6" t="s">
        <v>41</v>
      </c>
      <c r="W166" s="6" t="s">
        <v>304</v>
      </c>
      <c r="Y166" s="6" t="s">
        <v>1022</v>
      </c>
      <c r="AC166" s="6">
        <v>450</v>
      </c>
      <c r="AF166" s="6" t="s">
        <v>39</v>
      </c>
      <c r="AG166" s="7"/>
      <c r="AH166" s="7"/>
      <c r="AI166" s="6" t="str">
        <f>HYPERLINK("https://doi.org/10.1515/9781400881772")</f>
        <v>https://doi.org/10.1515/9781400881772</v>
      </c>
      <c r="AK166" s="6" t="s">
        <v>46</v>
      </c>
    </row>
    <row r="167" spans="1:37" s="6" customFormat="1" x14ac:dyDescent="0.3">
      <c r="A167" s="6">
        <v>543578</v>
      </c>
      <c r="B167" s="7">
        <v>9780691188720</v>
      </c>
      <c r="C167" s="7"/>
      <c r="D167" s="7"/>
      <c r="F167" s="6" t="s">
        <v>1023</v>
      </c>
      <c r="I167" s="6" t="s">
        <v>536</v>
      </c>
      <c r="J167" s="6">
        <v>1</v>
      </c>
      <c r="K167" s="6" t="s">
        <v>537</v>
      </c>
      <c r="L167" s="9" t="s">
        <v>644</v>
      </c>
      <c r="M167" s="6" t="s">
        <v>38</v>
      </c>
      <c r="N167" s="8">
        <v>43438</v>
      </c>
      <c r="O167" s="6">
        <v>2019</v>
      </c>
      <c r="P167" s="6">
        <v>272</v>
      </c>
      <c r="R167" s="6">
        <v>10</v>
      </c>
      <c r="T167" s="6" t="s">
        <v>40</v>
      </c>
      <c r="U167" s="6" t="s">
        <v>41</v>
      </c>
      <c r="V167" s="6" t="s">
        <v>41</v>
      </c>
      <c r="W167" s="6" t="s">
        <v>539</v>
      </c>
      <c r="Y167" s="6" t="s">
        <v>1024</v>
      </c>
      <c r="AA167" s="6" t="s">
        <v>1025</v>
      </c>
      <c r="AB167" s="6" t="s">
        <v>1026</v>
      </c>
      <c r="AC167" s="6">
        <v>99</v>
      </c>
      <c r="AF167" s="6" t="s">
        <v>39</v>
      </c>
      <c r="AG167" s="7"/>
      <c r="AH167" s="7"/>
      <c r="AI167" s="6" t="str">
        <f>HYPERLINK("https://doi.org/10.1515/9780691188720?locatt=mode:legacy")</f>
        <v>https://doi.org/10.1515/9780691188720?locatt=mode:legacy</v>
      </c>
      <c r="AK167" s="6" t="s">
        <v>46</v>
      </c>
    </row>
    <row r="168" spans="1:37" s="6" customFormat="1" x14ac:dyDescent="0.3">
      <c r="A168" s="6">
        <v>508551</v>
      </c>
      <c r="B168" s="7">
        <v>9781400857739</v>
      </c>
      <c r="C168" s="7"/>
      <c r="D168" s="7"/>
      <c r="F168" s="6" t="s">
        <v>1027</v>
      </c>
      <c r="H168" s="6" t="s">
        <v>1028</v>
      </c>
      <c r="J168" s="6">
        <v>1</v>
      </c>
      <c r="K168" s="6" t="s">
        <v>616</v>
      </c>
      <c r="L168" s="9" t="s">
        <v>1029</v>
      </c>
      <c r="M168" s="6" t="s">
        <v>38</v>
      </c>
      <c r="N168" s="8">
        <v>41834</v>
      </c>
      <c r="O168" s="6">
        <v>1986</v>
      </c>
      <c r="P168" s="6">
        <v>398</v>
      </c>
      <c r="R168" s="6">
        <v>10</v>
      </c>
      <c r="T168" s="6" t="s">
        <v>40</v>
      </c>
      <c r="U168" s="6" t="s">
        <v>41</v>
      </c>
      <c r="V168" s="6" t="s">
        <v>41</v>
      </c>
      <c r="W168" s="6" t="s">
        <v>1030</v>
      </c>
      <c r="Y168" s="6" t="s">
        <v>1031</v>
      </c>
      <c r="AC168" s="6">
        <v>250</v>
      </c>
      <c r="AF168" s="6" t="s">
        <v>39</v>
      </c>
      <c r="AG168" s="7"/>
      <c r="AH168" s="7"/>
      <c r="AI168" s="6" t="str">
        <f>HYPERLINK("https://doi.org/10.1515/9781400857739")</f>
        <v>https://doi.org/10.1515/9781400857739</v>
      </c>
      <c r="AK168" s="6" t="s">
        <v>46</v>
      </c>
    </row>
    <row r="169" spans="1:37" s="6" customFormat="1" x14ac:dyDescent="0.3">
      <c r="A169" s="6">
        <v>521875</v>
      </c>
      <c r="B169" s="7">
        <v>9781400882137</v>
      </c>
      <c r="C169" s="7"/>
      <c r="D169" s="7"/>
      <c r="F169" s="6" t="s">
        <v>1032</v>
      </c>
      <c r="H169" s="6" t="s">
        <v>1033</v>
      </c>
      <c r="J169" s="6">
        <v>1</v>
      </c>
      <c r="K169" s="6" t="s">
        <v>82</v>
      </c>
      <c r="L169" s="9" t="s">
        <v>1034</v>
      </c>
      <c r="M169" s="6" t="s">
        <v>38</v>
      </c>
      <c r="N169" s="8">
        <v>42431</v>
      </c>
      <c r="O169" s="6">
        <v>1988</v>
      </c>
      <c r="P169" s="6">
        <v>498</v>
      </c>
      <c r="R169" s="6">
        <v>10</v>
      </c>
      <c r="T169" s="6" t="s">
        <v>40</v>
      </c>
      <c r="U169" s="6" t="s">
        <v>50</v>
      </c>
      <c r="V169" s="6" t="s">
        <v>50</v>
      </c>
      <c r="W169" s="6" t="s">
        <v>144</v>
      </c>
      <c r="Y169" s="6" t="s">
        <v>1035</v>
      </c>
      <c r="AA169" s="6" t="s">
        <v>1036</v>
      </c>
      <c r="AC169" s="6">
        <v>450</v>
      </c>
      <c r="AF169" s="6" t="s">
        <v>39</v>
      </c>
      <c r="AG169" s="7"/>
      <c r="AH169" s="7"/>
      <c r="AI169" s="6" t="str">
        <f>HYPERLINK("https://doi.org/10.1515/9781400882137")</f>
        <v>https://doi.org/10.1515/9781400882137</v>
      </c>
      <c r="AK169" s="6" t="s">
        <v>46</v>
      </c>
    </row>
    <row r="170" spans="1:37" s="6" customFormat="1" x14ac:dyDescent="0.3">
      <c r="A170" s="6">
        <v>594302</v>
      </c>
      <c r="B170" s="7">
        <v>9780691200354</v>
      </c>
      <c r="C170" s="7"/>
      <c r="D170" s="7"/>
      <c r="F170" s="6" t="s">
        <v>1037</v>
      </c>
      <c r="G170" s="6" t="s">
        <v>1038</v>
      </c>
      <c r="H170" s="6" t="s">
        <v>1039</v>
      </c>
      <c r="J170" s="6">
        <v>1</v>
      </c>
      <c r="K170" s="6" t="s">
        <v>82</v>
      </c>
      <c r="L170" s="9" t="s">
        <v>1040</v>
      </c>
      <c r="M170" s="6" t="s">
        <v>38</v>
      </c>
      <c r="N170" s="8">
        <v>44222</v>
      </c>
      <c r="O170" s="6">
        <v>2021</v>
      </c>
      <c r="P170" s="6">
        <v>472</v>
      </c>
      <c r="R170" s="6">
        <v>10</v>
      </c>
      <c r="T170" s="6" t="s">
        <v>40</v>
      </c>
      <c r="U170" s="6" t="s">
        <v>50</v>
      </c>
      <c r="V170" s="6" t="s">
        <v>50</v>
      </c>
      <c r="W170" s="6" t="s">
        <v>1041</v>
      </c>
      <c r="Y170" s="6" t="s">
        <v>1042</v>
      </c>
      <c r="AB170" s="6" t="s">
        <v>1043</v>
      </c>
      <c r="AC170" s="6">
        <v>450</v>
      </c>
      <c r="AF170" s="6" t="s">
        <v>39</v>
      </c>
      <c r="AG170" s="7"/>
      <c r="AH170" s="7"/>
      <c r="AI170" s="6" t="str">
        <f>HYPERLINK("https://doi.org/10.1515/9780691200354?locatt=mode:legacy")</f>
        <v>https://doi.org/10.1515/9780691200354?locatt=mode:legacy</v>
      </c>
      <c r="AK170" s="6" t="s">
        <v>46</v>
      </c>
    </row>
    <row r="171" spans="1:37" s="6" customFormat="1" x14ac:dyDescent="0.3">
      <c r="A171" s="6">
        <v>512440</v>
      </c>
      <c r="B171" s="7">
        <v>9781400865307</v>
      </c>
      <c r="C171" s="7"/>
      <c r="D171" s="7"/>
      <c r="F171" s="6" t="s">
        <v>1044</v>
      </c>
      <c r="I171" s="6" t="s">
        <v>536</v>
      </c>
      <c r="J171" s="6">
        <v>1</v>
      </c>
      <c r="K171" s="6" t="s">
        <v>537</v>
      </c>
      <c r="L171" s="9" t="s">
        <v>1045</v>
      </c>
      <c r="M171" s="6" t="s">
        <v>38</v>
      </c>
      <c r="N171" s="8">
        <v>41966</v>
      </c>
      <c r="O171" s="6">
        <v>2015</v>
      </c>
      <c r="P171" s="6">
        <v>360</v>
      </c>
      <c r="R171" s="6">
        <v>10</v>
      </c>
      <c r="T171" s="6" t="s">
        <v>40</v>
      </c>
      <c r="U171" s="6" t="s">
        <v>41</v>
      </c>
      <c r="V171" s="6" t="s">
        <v>41</v>
      </c>
      <c r="W171" s="6" t="s">
        <v>1046</v>
      </c>
      <c r="Y171" s="6" t="s">
        <v>1047</v>
      </c>
      <c r="AA171" s="6" t="s">
        <v>1048</v>
      </c>
      <c r="AB171" s="6" t="s">
        <v>952</v>
      </c>
      <c r="AC171" s="6">
        <v>99</v>
      </c>
      <c r="AF171" s="6" t="s">
        <v>39</v>
      </c>
      <c r="AG171" s="7"/>
      <c r="AH171" s="7"/>
      <c r="AI171" s="6" t="str">
        <f>HYPERLINK("https://doi.org/10.1515/9781400865307")</f>
        <v>https://doi.org/10.1515/9781400865307</v>
      </c>
      <c r="AK171" s="6" t="s">
        <v>46</v>
      </c>
    </row>
    <row r="172" spans="1:37" s="6" customFormat="1" x14ac:dyDescent="0.3">
      <c r="A172" s="6">
        <v>508169</v>
      </c>
      <c r="B172" s="7">
        <v>9781400859306</v>
      </c>
      <c r="C172" s="7"/>
      <c r="D172" s="7"/>
      <c r="F172" s="6" t="s">
        <v>1049</v>
      </c>
      <c r="H172" s="6" t="s">
        <v>1050</v>
      </c>
      <c r="J172" s="6">
        <v>1</v>
      </c>
      <c r="K172" s="6" t="s">
        <v>661</v>
      </c>
      <c r="L172" s="9" t="s">
        <v>644</v>
      </c>
      <c r="M172" s="6" t="s">
        <v>38</v>
      </c>
      <c r="N172" s="8">
        <v>41834</v>
      </c>
      <c r="O172" s="6">
        <v>1988</v>
      </c>
      <c r="P172" s="6">
        <v>144</v>
      </c>
      <c r="R172" s="6">
        <v>10</v>
      </c>
      <c r="T172" s="6" t="s">
        <v>40</v>
      </c>
      <c r="U172" s="6" t="s">
        <v>366</v>
      </c>
      <c r="V172" s="6" t="s">
        <v>366</v>
      </c>
      <c r="W172" s="6" t="s">
        <v>1051</v>
      </c>
      <c r="Y172" s="6" t="s">
        <v>1052</v>
      </c>
      <c r="AA172" s="6" t="s">
        <v>1053</v>
      </c>
      <c r="AC172" s="6">
        <v>138</v>
      </c>
      <c r="AF172" s="6" t="s">
        <v>39</v>
      </c>
      <c r="AG172" s="7"/>
      <c r="AH172" s="7"/>
      <c r="AI172" s="6" t="str">
        <f>HYPERLINK("https://doi.org/10.1515/9781400859306")</f>
        <v>https://doi.org/10.1515/9781400859306</v>
      </c>
      <c r="AK172" s="6" t="s">
        <v>46</v>
      </c>
    </row>
    <row r="173" spans="1:37" s="6" customFormat="1" x14ac:dyDescent="0.3">
      <c r="A173" s="6">
        <v>4811</v>
      </c>
      <c r="B173" s="7">
        <v>9783110809237</v>
      </c>
      <c r="C173" s="7"/>
      <c r="D173" s="7"/>
      <c r="F173" s="6" t="s">
        <v>1054</v>
      </c>
      <c r="H173" s="6" t="s">
        <v>1055</v>
      </c>
      <c r="J173" s="6">
        <v>1</v>
      </c>
      <c r="K173" s="6" t="s">
        <v>665</v>
      </c>
      <c r="L173" s="9" t="s">
        <v>844</v>
      </c>
      <c r="M173" s="6" t="s">
        <v>175</v>
      </c>
      <c r="N173" s="8">
        <v>40653</v>
      </c>
      <c r="O173" s="6">
        <v>1998</v>
      </c>
      <c r="P173" s="6">
        <v>618</v>
      </c>
      <c r="R173" s="6">
        <v>10</v>
      </c>
      <c r="S173" s="6">
        <v>2320</v>
      </c>
      <c r="T173" s="6" t="s">
        <v>40</v>
      </c>
      <c r="U173" s="6" t="s">
        <v>132</v>
      </c>
      <c r="V173" s="6" t="s">
        <v>132</v>
      </c>
      <c r="W173" s="6" t="s">
        <v>1056</v>
      </c>
      <c r="AA173" s="6" t="s">
        <v>1057</v>
      </c>
      <c r="AC173" s="6">
        <v>159</v>
      </c>
      <c r="AF173" s="6" t="s">
        <v>39</v>
      </c>
      <c r="AG173" s="7"/>
      <c r="AH173" s="7"/>
      <c r="AI173" s="6" t="str">
        <f>HYPERLINK("https://doi.org/10.1515/9783110809237")</f>
        <v>https://doi.org/10.1515/9783110809237</v>
      </c>
      <c r="AK173" s="6" t="s">
        <v>46</v>
      </c>
    </row>
    <row r="174" spans="1:37" s="6" customFormat="1" x14ac:dyDescent="0.3">
      <c r="A174" s="6">
        <v>525024</v>
      </c>
      <c r="B174" s="7">
        <v>9781400883950</v>
      </c>
      <c r="C174" s="7"/>
      <c r="D174" s="7"/>
      <c r="F174" s="6" t="s">
        <v>1058</v>
      </c>
      <c r="H174" s="6" t="s">
        <v>1059</v>
      </c>
      <c r="J174" s="6">
        <v>1</v>
      </c>
      <c r="K174" s="6" t="s">
        <v>68</v>
      </c>
      <c r="L174" s="9" t="s">
        <v>1060</v>
      </c>
      <c r="M174" s="6" t="s">
        <v>38</v>
      </c>
      <c r="N174" s="8">
        <v>42523</v>
      </c>
      <c r="O174" s="6">
        <v>1998</v>
      </c>
      <c r="P174" s="6">
        <v>312</v>
      </c>
      <c r="R174" s="6">
        <v>10</v>
      </c>
      <c r="T174" s="6" t="s">
        <v>40</v>
      </c>
      <c r="U174" s="6" t="s">
        <v>50</v>
      </c>
      <c r="V174" s="6" t="s">
        <v>50</v>
      </c>
      <c r="W174" s="6" t="s">
        <v>909</v>
      </c>
      <c r="Y174" s="6" t="s">
        <v>1061</v>
      </c>
      <c r="AA174" s="6" t="s">
        <v>1062</v>
      </c>
      <c r="AB174" s="6" t="s">
        <v>1063</v>
      </c>
      <c r="AC174" s="6">
        <v>450</v>
      </c>
      <c r="AF174" s="6" t="s">
        <v>39</v>
      </c>
      <c r="AG174" s="7"/>
      <c r="AH174" s="7"/>
      <c r="AI174" s="6" t="str">
        <f>HYPERLINK("https://doi.org/10.1515/9781400883950")</f>
        <v>https://doi.org/10.1515/9781400883950</v>
      </c>
      <c r="AK174" s="6" t="s">
        <v>46</v>
      </c>
    </row>
    <row r="175" spans="1:37" s="6" customFormat="1" x14ac:dyDescent="0.3">
      <c r="A175" s="6">
        <v>507014</v>
      </c>
      <c r="B175" s="7">
        <v>9781400827787</v>
      </c>
      <c r="C175" s="7"/>
      <c r="D175" s="7"/>
      <c r="F175" s="6" t="s">
        <v>1064</v>
      </c>
      <c r="H175" s="6" t="s">
        <v>1065</v>
      </c>
      <c r="J175" s="6">
        <v>1</v>
      </c>
      <c r="K175" s="6" t="s">
        <v>150</v>
      </c>
      <c r="L175" s="9" t="s">
        <v>1066</v>
      </c>
      <c r="M175" s="6" t="s">
        <v>38</v>
      </c>
      <c r="N175" s="8">
        <v>39823</v>
      </c>
      <c r="O175" s="6">
        <v>2007</v>
      </c>
      <c r="P175" s="6">
        <v>240</v>
      </c>
      <c r="R175" s="6">
        <v>10</v>
      </c>
      <c r="T175" s="6" t="s">
        <v>40</v>
      </c>
      <c r="U175" s="6" t="s">
        <v>41</v>
      </c>
      <c r="V175" s="6" t="s">
        <v>41</v>
      </c>
      <c r="W175" s="6" t="s">
        <v>1067</v>
      </c>
      <c r="Y175" s="6" t="s">
        <v>1068</v>
      </c>
      <c r="AA175" s="6" t="s">
        <v>1069</v>
      </c>
      <c r="AB175" s="6" t="s">
        <v>1070</v>
      </c>
      <c r="AC175" s="6">
        <v>146</v>
      </c>
      <c r="AF175" s="6" t="s">
        <v>39</v>
      </c>
      <c r="AG175" s="7"/>
      <c r="AH175" s="7"/>
      <c r="AI175" s="6" t="str">
        <f>HYPERLINK("https://doi.org/10.1515/9781400827787")</f>
        <v>https://doi.org/10.1515/9781400827787</v>
      </c>
      <c r="AK175" s="6" t="s">
        <v>46</v>
      </c>
    </row>
    <row r="176" spans="1:37" s="6" customFormat="1" x14ac:dyDescent="0.3">
      <c r="A176" s="6">
        <v>521998</v>
      </c>
      <c r="B176" s="7">
        <v>9781400874538</v>
      </c>
      <c r="C176" s="7"/>
      <c r="D176" s="7"/>
      <c r="F176" s="6" t="s">
        <v>1071</v>
      </c>
      <c r="G176" s="6" t="s">
        <v>1072</v>
      </c>
      <c r="H176" s="6" t="s">
        <v>1073</v>
      </c>
      <c r="J176" s="6">
        <v>1</v>
      </c>
      <c r="K176" s="6" t="s">
        <v>90</v>
      </c>
      <c r="L176" s="9" t="s">
        <v>1074</v>
      </c>
      <c r="M176" s="6" t="s">
        <v>38</v>
      </c>
      <c r="N176" s="8">
        <v>42346</v>
      </c>
      <c r="O176" s="6">
        <v>1960</v>
      </c>
      <c r="P176" s="6">
        <v>398</v>
      </c>
      <c r="R176" s="6">
        <v>10</v>
      </c>
      <c r="T176" s="6" t="s">
        <v>40</v>
      </c>
      <c r="U176" s="6" t="s">
        <v>41</v>
      </c>
      <c r="V176" s="6" t="s">
        <v>41</v>
      </c>
      <c r="W176" s="6" t="s">
        <v>259</v>
      </c>
      <c r="Y176" s="6" t="s">
        <v>1075</v>
      </c>
      <c r="AC176" s="6">
        <v>450</v>
      </c>
      <c r="AF176" s="6" t="s">
        <v>39</v>
      </c>
      <c r="AG176" s="7"/>
      <c r="AH176" s="7"/>
      <c r="AI176" s="6" t="str">
        <f>HYPERLINK("https://doi.org/10.1515/9781400874538")</f>
        <v>https://doi.org/10.1515/9781400874538</v>
      </c>
      <c r="AK176" s="6" t="s">
        <v>46</v>
      </c>
    </row>
    <row r="177" spans="1:37" s="6" customFormat="1" x14ac:dyDescent="0.3">
      <c r="A177" s="6">
        <v>512221</v>
      </c>
      <c r="B177" s="7">
        <v>9781400844654</v>
      </c>
      <c r="C177" s="7"/>
      <c r="D177" s="7"/>
      <c r="F177" s="6" t="s">
        <v>1076</v>
      </c>
      <c r="G177" s="6" t="s">
        <v>1077</v>
      </c>
      <c r="H177" s="6" t="s">
        <v>406</v>
      </c>
      <c r="J177" s="6">
        <v>1</v>
      </c>
      <c r="M177" s="6" t="s">
        <v>38</v>
      </c>
      <c r="N177" s="8">
        <v>41210</v>
      </c>
      <c r="O177" s="6">
        <v>2012</v>
      </c>
      <c r="P177" s="6">
        <v>248</v>
      </c>
      <c r="R177" s="6">
        <v>10</v>
      </c>
      <c r="T177" s="6" t="s">
        <v>40</v>
      </c>
      <c r="U177" s="6" t="s">
        <v>272</v>
      </c>
      <c r="V177" s="6" t="s">
        <v>272</v>
      </c>
      <c r="W177" s="6" t="s">
        <v>1078</v>
      </c>
      <c r="Y177" s="6" t="s">
        <v>1079</v>
      </c>
      <c r="AA177" s="6" t="s">
        <v>1080</v>
      </c>
      <c r="AB177" s="6" t="s">
        <v>1081</v>
      </c>
      <c r="AC177" s="6">
        <v>78</v>
      </c>
      <c r="AF177" s="6" t="s">
        <v>39</v>
      </c>
      <c r="AG177" s="7"/>
      <c r="AH177" s="7"/>
      <c r="AI177" s="6" t="str">
        <f>HYPERLINK("https://doi.org/10.1515/9781400844654")</f>
        <v>https://doi.org/10.1515/9781400844654</v>
      </c>
      <c r="AK177" s="6" t="s">
        <v>46</v>
      </c>
    </row>
    <row r="178" spans="1:37" s="6" customFormat="1" x14ac:dyDescent="0.3">
      <c r="A178" s="6">
        <v>562265</v>
      </c>
      <c r="B178" s="7">
        <v>9780691194417</v>
      </c>
      <c r="C178" s="7"/>
      <c r="D178" s="7"/>
      <c r="F178" s="6" t="s">
        <v>792</v>
      </c>
      <c r="G178" s="6" t="s">
        <v>1082</v>
      </c>
      <c r="I178" s="6" t="s">
        <v>1083</v>
      </c>
      <c r="J178" s="6">
        <v>1</v>
      </c>
      <c r="M178" s="6" t="s">
        <v>38</v>
      </c>
      <c r="N178" s="8">
        <v>43690</v>
      </c>
      <c r="O178" s="6">
        <v>2019</v>
      </c>
      <c r="P178" s="6">
        <v>352</v>
      </c>
      <c r="R178" s="6">
        <v>10</v>
      </c>
      <c r="T178" s="6" t="s">
        <v>40</v>
      </c>
      <c r="U178" s="6" t="s">
        <v>99</v>
      </c>
      <c r="V178" s="6" t="s">
        <v>99</v>
      </c>
      <c r="W178" s="6" t="s">
        <v>400</v>
      </c>
      <c r="Y178" s="6" t="s">
        <v>1084</v>
      </c>
      <c r="AA178" s="6" t="s">
        <v>1085</v>
      </c>
      <c r="AB178" s="6" t="s">
        <v>1086</v>
      </c>
      <c r="AC178" s="6">
        <v>210</v>
      </c>
      <c r="AF178" s="6" t="s">
        <v>39</v>
      </c>
      <c r="AG178" s="7"/>
      <c r="AH178" s="7"/>
      <c r="AI178" s="6" t="str">
        <f>HYPERLINK("https://doi.org/10.1515/9780691194417")</f>
        <v>https://doi.org/10.1515/9780691194417</v>
      </c>
      <c r="AK178" s="6" t="s">
        <v>46</v>
      </c>
    </row>
    <row r="179" spans="1:37" s="6" customFormat="1" x14ac:dyDescent="0.3">
      <c r="A179" s="6">
        <v>507708</v>
      </c>
      <c r="B179" s="7">
        <v>9781400850518</v>
      </c>
      <c r="C179" s="7"/>
      <c r="D179" s="7"/>
      <c r="F179" s="6" t="s">
        <v>1087</v>
      </c>
      <c r="G179" s="6" t="s">
        <v>1088</v>
      </c>
      <c r="H179" s="6" t="s">
        <v>1089</v>
      </c>
      <c r="J179" s="6">
        <v>1</v>
      </c>
      <c r="K179" s="6" t="s">
        <v>150</v>
      </c>
      <c r="L179" s="9" t="s">
        <v>1090</v>
      </c>
      <c r="M179" s="6" t="s">
        <v>38</v>
      </c>
      <c r="N179" s="8">
        <v>41875</v>
      </c>
      <c r="O179" s="6">
        <v>2014</v>
      </c>
      <c r="P179" s="6">
        <v>312</v>
      </c>
      <c r="R179" s="6">
        <v>10</v>
      </c>
      <c r="T179" s="6" t="s">
        <v>40</v>
      </c>
      <c r="U179" s="6" t="s">
        <v>176</v>
      </c>
      <c r="V179" s="6" t="s">
        <v>176</v>
      </c>
      <c r="W179" s="6" t="s">
        <v>1091</v>
      </c>
      <c r="Y179" s="6" t="s">
        <v>1092</v>
      </c>
      <c r="AA179" s="6" t="s">
        <v>1093</v>
      </c>
      <c r="AB179" s="6" t="s">
        <v>1094</v>
      </c>
      <c r="AC179" s="6">
        <v>149</v>
      </c>
      <c r="AF179" s="6" t="s">
        <v>39</v>
      </c>
      <c r="AG179" s="7"/>
      <c r="AH179" s="7"/>
      <c r="AI179" s="6" t="str">
        <f>HYPERLINK("https://doi.org/10.1515/9781400850518")</f>
        <v>https://doi.org/10.1515/9781400850518</v>
      </c>
      <c r="AK179" s="6" t="s">
        <v>46</v>
      </c>
    </row>
    <row r="180" spans="1:37" s="6" customFormat="1" x14ac:dyDescent="0.3">
      <c r="A180" s="6">
        <v>517815</v>
      </c>
      <c r="B180" s="7">
        <v>9783110460308</v>
      </c>
      <c r="C180" s="7"/>
      <c r="D180" s="7">
        <v>9783110460285</v>
      </c>
      <c r="E180" s="6" t="s">
        <v>169</v>
      </c>
      <c r="F180" s="6" t="s">
        <v>1095</v>
      </c>
      <c r="G180" s="6" t="s">
        <v>1096</v>
      </c>
      <c r="H180" s="6" t="s">
        <v>1097</v>
      </c>
      <c r="J180" s="6">
        <v>1</v>
      </c>
      <c r="K180" s="6" t="s">
        <v>173</v>
      </c>
      <c r="L180" s="9" t="s">
        <v>1098</v>
      </c>
      <c r="M180" s="6" t="s">
        <v>175</v>
      </c>
      <c r="N180" s="8">
        <v>42709</v>
      </c>
      <c r="O180" s="6">
        <v>2017</v>
      </c>
      <c r="P180" s="6">
        <v>201</v>
      </c>
      <c r="R180" s="6">
        <v>10</v>
      </c>
      <c r="S180" s="6">
        <v>2417</v>
      </c>
      <c r="T180" s="6" t="s">
        <v>40</v>
      </c>
      <c r="U180" s="6" t="s">
        <v>91</v>
      </c>
      <c r="V180" s="6" t="s">
        <v>91</v>
      </c>
      <c r="W180" s="6" t="s">
        <v>1099</v>
      </c>
      <c r="X180" s="6" t="s">
        <v>178</v>
      </c>
      <c r="Y180" s="6" t="s">
        <v>1100</v>
      </c>
      <c r="AA180" s="6" t="s">
        <v>1101</v>
      </c>
      <c r="AB180" s="6" t="s">
        <v>1102</v>
      </c>
      <c r="AC180" s="6">
        <v>699</v>
      </c>
      <c r="AE180" s="6">
        <v>59.95</v>
      </c>
      <c r="AF180" s="6" t="s">
        <v>39</v>
      </c>
      <c r="AG180" s="7"/>
      <c r="AH180" s="6" t="s">
        <v>39</v>
      </c>
      <c r="AI180" s="6" t="str">
        <f>HYPERLINK("https://doi.org/10.1515/9783110460308")</f>
        <v>https://doi.org/10.1515/9783110460308</v>
      </c>
      <c r="AK180" s="6" t="s">
        <v>46</v>
      </c>
    </row>
    <row r="181" spans="1:37" s="6" customFormat="1" x14ac:dyDescent="0.3">
      <c r="A181" s="6">
        <v>558057</v>
      </c>
      <c r="B181" s="7">
        <v>9783110660609</v>
      </c>
      <c r="C181" s="7"/>
      <c r="D181" s="7">
        <v>9783110660203</v>
      </c>
      <c r="E181" s="6" t="s">
        <v>169</v>
      </c>
      <c r="F181" s="6" t="s">
        <v>1103</v>
      </c>
      <c r="H181" s="6" t="s">
        <v>1104</v>
      </c>
      <c r="J181" s="6">
        <v>1</v>
      </c>
      <c r="K181" s="6" t="s">
        <v>173</v>
      </c>
      <c r="M181" s="6" t="s">
        <v>175</v>
      </c>
      <c r="N181" s="8">
        <v>43871</v>
      </c>
      <c r="O181" s="6">
        <v>2020</v>
      </c>
      <c r="P181" s="6">
        <v>165</v>
      </c>
      <c r="Q181" s="6">
        <v>20</v>
      </c>
      <c r="S181" s="6">
        <v>2417</v>
      </c>
      <c r="T181" s="6" t="s">
        <v>40</v>
      </c>
      <c r="U181" s="6" t="s">
        <v>91</v>
      </c>
      <c r="V181" s="6" t="s">
        <v>91</v>
      </c>
      <c r="W181" s="6" t="s">
        <v>1105</v>
      </c>
      <c r="X181" s="6" t="s">
        <v>178</v>
      </c>
      <c r="Y181" s="6" t="s">
        <v>1106</v>
      </c>
      <c r="AB181" s="6" t="s">
        <v>1107</v>
      </c>
      <c r="AC181" s="6">
        <v>699</v>
      </c>
      <c r="AE181" s="6">
        <v>49.95</v>
      </c>
      <c r="AF181" s="6" t="s">
        <v>39</v>
      </c>
      <c r="AG181" s="7"/>
      <c r="AH181" s="6" t="s">
        <v>39</v>
      </c>
      <c r="AI181" s="6" t="str">
        <f>HYPERLINK("https://doi.org/10.1515/9783110660609")</f>
        <v>https://doi.org/10.1515/9783110660609</v>
      </c>
      <c r="AK181" s="6" t="s">
        <v>46</v>
      </c>
    </row>
    <row r="182" spans="1:37" s="6" customFormat="1" x14ac:dyDescent="0.3">
      <c r="A182" s="6">
        <v>123567</v>
      </c>
      <c r="B182" s="7">
        <v>9783110278989</v>
      </c>
      <c r="C182" s="7"/>
      <c r="D182" s="7"/>
      <c r="E182" s="6" t="s">
        <v>169</v>
      </c>
      <c r="F182" s="6" t="s">
        <v>563</v>
      </c>
      <c r="G182" s="6" t="s">
        <v>1108</v>
      </c>
      <c r="H182" s="6" t="s">
        <v>1109</v>
      </c>
      <c r="J182" s="6">
        <v>1</v>
      </c>
      <c r="K182" s="6" t="s">
        <v>173</v>
      </c>
      <c r="L182" s="9" t="s">
        <v>1110</v>
      </c>
      <c r="M182" s="6" t="s">
        <v>175</v>
      </c>
      <c r="N182" s="8">
        <v>41058</v>
      </c>
      <c r="O182" s="6">
        <v>2012</v>
      </c>
      <c r="P182" s="6">
        <v>380</v>
      </c>
      <c r="Q182" s="6">
        <v>40</v>
      </c>
      <c r="R182" s="6">
        <v>10</v>
      </c>
      <c r="S182" s="6">
        <v>2417</v>
      </c>
      <c r="T182" s="6" t="s">
        <v>40</v>
      </c>
      <c r="U182" s="6" t="s">
        <v>176</v>
      </c>
      <c r="V182" s="6" t="s">
        <v>176</v>
      </c>
      <c r="W182" s="6" t="s">
        <v>1111</v>
      </c>
      <c r="X182" s="6" t="s">
        <v>178</v>
      </c>
      <c r="Y182" s="6" t="s">
        <v>1112</v>
      </c>
      <c r="Z182" s="6" t="s">
        <v>1113</v>
      </c>
      <c r="AB182" s="6" t="s">
        <v>1114</v>
      </c>
      <c r="AC182" s="6">
        <v>699</v>
      </c>
      <c r="AF182" s="6" t="s">
        <v>39</v>
      </c>
      <c r="AG182" s="7"/>
      <c r="AH182" s="7"/>
      <c r="AI182" s="6" t="str">
        <f>HYPERLINK("https://doi.org/10.1515/9783110278989")</f>
        <v>https://doi.org/10.1515/9783110278989</v>
      </c>
      <c r="AK182" s="6" t="s">
        <v>46</v>
      </c>
    </row>
    <row r="183" spans="1:37" s="6" customFormat="1" x14ac:dyDescent="0.3">
      <c r="A183" s="6">
        <v>507343</v>
      </c>
      <c r="B183" s="7">
        <v>9781400838479</v>
      </c>
      <c r="C183" s="7"/>
      <c r="D183" s="7"/>
      <c r="F183" s="6" t="s">
        <v>1115</v>
      </c>
      <c r="G183" s="6" t="s">
        <v>1116</v>
      </c>
      <c r="H183" s="6" t="s">
        <v>406</v>
      </c>
      <c r="J183" s="6">
        <v>1</v>
      </c>
      <c r="K183" s="6" t="s">
        <v>58</v>
      </c>
      <c r="L183" s="9" t="s">
        <v>303</v>
      </c>
      <c r="M183" s="6" t="s">
        <v>38</v>
      </c>
      <c r="N183" s="8">
        <v>40658</v>
      </c>
      <c r="O183" s="6">
        <v>2011</v>
      </c>
      <c r="P183" s="6">
        <v>416</v>
      </c>
      <c r="R183" s="6">
        <v>10</v>
      </c>
      <c r="T183" s="6" t="s">
        <v>40</v>
      </c>
      <c r="U183" s="6" t="s">
        <v>272</v>
      </c>
      <c r="V183" s="6" t="s">
        <v>272</v>
      </c>
      <c r="W183" s="6" t="s">
        <v>1117</v>
      </c>
      <c r="Y183" s="6" t="s">
        <v>1118</v>
      </c>
      <c r="AA183" s="6" t="s">
        <v>1119</v>
      </c>
      <c r="AB183" s="6" t="s">
        <v>1120</v>
      </c>
      <c r="AC183" s="6">
        <v>95</v>
      </c>
      <c r="AF183" s="6" t="s">
        <v>39</v>
      </c>
      <c r="AG183" s="7"/>
      <c r="AH183" s="7"/>
      <c r="AI183" s="6" t="str">
        <f>HYPERLINK("https://doi.org/10.1515/9781400838479")</f>
        <v>https://doi.org/10.1515/9781400838479</v>
      </c>
      <c r="AK183" s="6" t="s">
        <v>46</v>
      </c>
    </row>
    <row r="184" spans="1:37" s="6" customFormat="1" x14ac:dyDescent="0.3">
      <c r="A184" s="6">
        <v>507327</v>
      </c>
      <c r="B184" s="7">
        <v>9781400834075</v>
      </c>
      <c r="C184" s="7"/>
      <c r="D184" s="7"/>
      <c r="F184" s="6" t="s">
        <v>1121</v>
      </c>
      <c r="H184" s="6" t="s">
        <v>1122</v>
      </c>
      <c r="J184" s="6">
        <v>1</v>
      </c>
      <c r="M184" s="6" t="s">
        <v>38</v>
      </c>
      <c r="N184" s="8">
        <v>39811</v>
      </c>
      <c r="O184" s="6">
        <v>2009</v>
      </c>
      <c r="P184" s="6">
        <v>360</v>
      </c>
      <c r="R184" s="6">
        <v>10</v>
      </c>
      <c r="T184" s="6" t="s">
        <v>40</v>
      </c>
      <c r="U184" s="6" t="s">
        <v>272</v>
      </c>
      <c r="V184" s="6" t="s">
        <v>272</v>
      </c>
      <c r="W184" s="6" t="s">
        <v>1123</v>
      </c>
      <c r="Y184" s="6" t="s">
        <v>1124</v>
      </c>
      <c r="AA184" s="6" t="s">
        <v>1125</v>
      </c>
      <c r="AB184" s="6" t="s">
        <v>1126</v>
      </c>
      <c r="AC184" s="6">
        <v>175</v>
      </c>
      <c r="AF184" s="6" t="s">
        <v>39</v>
      </c>
      <c r="AG184" s="7"/>
      <c r="AH184" s="7"/>
      <c r="AI184" s="6" t="str">
        <f>HYPERLINK("https://doi.org/10.1515/9781400834075")</f>
        <v>https://doi.org/10.1515/9781400834075</v>
      </c>
      <c r="AK184" s="6" t="s">
        <v>46</v>
      </c>
    </row>
    <row r="185" spans="1:37" s="6" customFormat="1" x14ac:dyDescent="0.3">
      <c r="A185" s="6">
        <v>506722</v>
      </c>
      <c r="B185" s="7">
        <v>9781400826155</v>
      </c>
      <c r="C185" s="7"/>
      <c r="D185" s="7"/>
      <c r="F185" s="6" t="s">
        <v>1127</v>
      </c>
      <c r="I185" s="6" t="s">
        <v>1128</v>
      </c>
      <c r="J185" s="6">
        <v>1</v>
      </c>
      <c r="M185" s="6" t="s">
        <v>38</v>
      </c>
      <c r="N185" s="8">
        <v>39914</v>
      </c>
      <c r="O185" s="6">
        <v>2004</v>
      </c>
      <c r="P185" s="6">
        <v>352</v>
      </c>
      <c r="R185" s="6">
        <v>10</v>
      </c>
      <c r="T185" s="6" t="s">
        <v>40</v>
      </c>
      <c r="U185" s="6" t="s">
        <v>99</v>
      </c>
      <c r="V185" s="6" t="s">
        <v>99</v>
      </c>
      <c r="W185" s="6" t="s">
        <v>1129</v>
      </c>
      <c r="Y185" s="6" t="s">
        <v>1130</v>
      </c>
      <c r="AA185" s="6" t="s">
        <v>1131</v>
      </c>
      <c r="AB185" s="6" t="s">
        <v>1132</v>
      </c>
      <c r="AC185" s="6">
        <v>210</v>
      </c>
      <c r="AF185" s="6" t="s">
        <v>39</v>
      </c>
      <c r="AG185" s="7"/>
      <c r="AH185" s="7"/>
      <c r="AI185" s="6" t="str">
        <f>HYPERLINK("https://doi.org/10.1515/9781400826155")</f>
        <v>https://doi.org/10.1515/9781400826155</v>
      </c>
      <c r="AK185" s="6" t="s">
        <v>46</v>
      </c>
    </row>
    <row r="186" spans="1:37" s="6" customFormat="1" x14ac:dyDescent="0.3">
      <c r="A186" s="6">
        <v>521983</v>
      </c>
      <c r="B186" s="7">
        <v>9781400880560</v>
      </c>
      <c r="C186" s="7"/>
      <c r="D186" s="7"/>
      <c r="F186" s="6" t="s">
        <v>1133</v>
      </c>
      <c r="G186" s="6" t="s">
        <v>1134</v>
      </c>
      <c r="H186" s="6" t="s">
        <v>887</v>
      </c>
      <c r="J186" s="6">
        <v>1</v>
      </c>
      <c r="M186" s="6" t="s">
        <v>38</v>
      </c>
      <c r="N186" s="8">
        <v>42521</v>
      </c>
      <c r="O186" s="6">
        <v>2018</v>
      </c>
      <c r="P186" s="6">
        <v>440</v>
      </c>
      <c r="R186" s="6">
        <v>10</v>
      </c>
      <c r="T186" s="6" t="s">
        <v>40</v>
      </c>
      <c r="U186" s="6" t="s">
        <v>272</v>
      </c>
      <c r="V186" s="6" t="s">
        <v>272</v>
      </c>
      <c r="W186" s="6" t="s">
        <v>473</v>
      </c>
      <c r="Y186" s="6" t="s">
        <v>1135</v>
      </c>
      <c r="AA186" s="6" t="s">
        <v>1136</v>
      </c>
      <c r="AB186" s="6" t="s">
        <v>1137</v>
      </c>
      <c r="AC186" s="6">
        <v>91</v>
      </c>
      <c r="AF186" s="6" t="s">
        <v>39</v>
      </c>
      <c r="AG186" s="7"/>
      <c r="AH186" s="7"/>
      <c r="AI186" s="6" t="str">
        <f>HYPERLINK("https://doi.org/10.1515/9781400880560?locatt=mode:legacy")</f>
        <v>https://doi.org/10.1515/9781400880560?locatt=mode:legacy</v>
      </c>
      <c r="AK186" s="6" t="s">
        <v>46</v>
      </c>
    </row>
    <row r="187" spans="1:37" s="6" customFormat="1" x14ac:dyDescent="0.3">
      <c r="A187" s="6">
        <v>507243</v>
      </c>
      <c r="B187" s="7">
        <v>9781400833887</v>
      </c>
      <c r="C187" s="7"/>
      <c r="D187" s="7"/>
      <c r="F187" s="6" t="s">
        <v>1138</v>
      </c>
      <c r="H187" s="6" t="s">
        <v>1139</v>
      </c>
      <c r="J187" s="6">
        <v>1</v>
      </c>
      <c r="K187" s="6" t="s">
        <v>150</v>
      </c>
      <c r="L187" s="9" t="s">
        <v>1140</v>
      </c>
      <c r="M187" s="6" t="s">
        <v>38</v>
      </c>
      <c r="N187" s="8">
        <v>40154</v>
      </c>
      <c r="O187" s="6">
        <v>2010</v>
      </c>
      <c r="P187" s="6">
        <v>376</v>
      </c>
      <c r="R187" s="6">
        <v>10</v>
      </c>
      <c r="T187" s="6" t="s">
        <v>40</v>
      </c>
      <c r="U187" s="6" t="s">
        <v>41</v>
      </c>
      <c r="V187" s="6" t="s">
        <v>41</v>
      </c>
      <c r="W187" s="6" t="s">
        <v>1141</v>
      </c>
      <c r="Y187" s="6" t="s">
        <v>1142</v>
      </c>
      <c r="AB187" s="6" t="s">
        <v>1143</v>
      </c>
      <c r="AC187" s="6">
        <v>220</v>
      </c>
      <c r="AF187" s="6" t="s">
        <v>39</v>
      </c>
      <c r="AG187" s="7"/>
      <c r="AH187" s="7"/>
      <c r="AI187" s="6" t="str">
        <f>HYPERLINK("https://doi.org/10.1515/9781400833887")</f>
        <v>https://doi.org/10.1515/9781400833887</v>
      </c>
      <c r="AK187" s="6" t="s">
        <v>46</v>
      </c>
    </row>
    <row r="188" spans="1:37" s="6" customFormat="1" x14ac:dyDescent="0.3">
      <c r="A188" s="6">
        <v>591660</v>
      </c>
      <c r="B188" s="7">
        <v>9780691189536</v>
      </c>
      <c r="C188" s="7"/>
      <c r="D188" s="7"/>
      <c r="F188" s="6" t="s">
        <v>1144</v>
      </c>
      <c r="H188" s="6" t="s">
        <v>1145</v>
      </c>
      <c r="J188" s="6">
        <v>1</v>
      </c>
      <c r="K188" s="6" t="s">
        <v>150</v>
      </c>
      <c r="L188" s="9" t="s">
        <v>1146</v>
      </c>
      <c r="M188" s="6" t="s">
        <v>38</v>
      </c>
      <c r="N188" s="8">
        <v>44208</v>
      </c>
      <c r="O188" s="6">
        <v>2021</v>
      </c>
      <c r="P188" s="6">
        <v>424</v>
      </c>
      <c r="R188" s="6">
        <v>10</v>
      </c>
      <c r="T188" s="6" t="s">
        <v>40</v>
      </c>
      <c r="U188" s="6" t="s">
        <v>99</v>
      </c>
      <c r="V188" s="6" t="s">
        <v>99</v>
      </c>
      <c r="W188" s="6" t="s">
        <v>1147</v>
      </c>
      <c r="Y188" s="6" t="s">
        <v>1148</v>
      </c>
      <c r="AA188" s="6" t="s">
        <v>1149</v>
      </c>
      <c r="AB188" s="6" t="s">
        <v>1150</v>
      </c>
      <c r="AC188" s="6">
        <v>175</v>
      </c>
      <c r="AF188" s="6" t="s">
        <v>39</v>
      </c>
      <c r="AG188" s="7"/>
      <c r="AH188" s="7"/>
      <c r="AI188" s="6" t="str">
        <f>HYPERLINK("https://doi.org/10.1515/9780691189536?locatt=mode:legacy")</f>
        <v>https://doi.org/10.1515/9780691189536?locatt=mode:legacy</v>
      </c>
      <c r="AK188" s="6" t="s">
        <v>46</v>
      </c>
    </row>
    <row r="189" spans="1:37" s="6" customFormat="1" x14ac:dyDescent="0.3">
      <c r="A189" s="6">
        <v>302024</v>
      </c>
      <c r="B189" s="7">
        <v>9783110315288</v>
      </c>
      <c r="C189" s="7"/>
      <c r="D189" s="7">
        <v>9783110315271</v>
      </c>
      <c r="E189" s="6" t="s">
        <v>169</v>
      </c>
      <c r="F189" s="6" t="s">
        <v>1151</v>
      </c>
      <c r="G189" s="6" t="s">
        <v>953</v>
      </c>
      <c r="H189" s="6" t="s">
        <v>1152</v>
      </c>
      <c r="J189" s="6">
        <v>1</v>
      </c>
      <c r="K189" s="6" t="s">
        <v>173</v>
      </c>
      <c r="L189" s="9" t="s">
        <v>1153</v>
      </c>
      <c r="M189" s="6" t="s">
        <v>175</v>
      </c>
      <c r="N189" s="8">
        <v>41670</v>
      </c>
      <c r="O189" s="6">
        <v>2014</v>
      </c>
      <c r="P189" s="6">
        <v>350</v>
      </c>
      <c r="Q189" s="6">
        <v>124</v>
      </c>
      <c r="R189" s="6">
        <v>10</v>
      </c>
      <c r="S189" s="6">
        <v>2417</v>
      </c>
      <c r="T189" s="6" t="s">
        <v>40</v>
      </c>
      <c r="U189" s="6" t="s">
        <v>99</v>
      </c>
      <c r="V189" s="6" t="s">
        <v>99</v>
      </c>
      <c r="W189" s="6" t="s">
        <v>1154</v>
      </c>
      <c r="X189" s="6" t="s">
        <v>178</v>
      </c>
      <c r="Y189" s="6" t="s">
        <v>1155</v>
      </c>
      <c r="AA189" s="6" t="s">
        <v>1156</v>
      </c>
      <c r="AB189" s="6" t="s">
        <v>1157</v>
      </c>
      <c r="AC189" s="6">
        <v>699</v>
      </c>
      <c r="AE189" s="6">
        <v>49.95</v>
      </c>
      <c r="AF189" s="6" t="s">
        <v>39</v>
      </c>
      <c r="AG189" s="7"/>
      <c r="AH189" s="6" t="s">
        <v>39</v>
      </c>
      <c r="AI189" s="6" t="str">
        <f>HYPERLINK("https://doi.org/10.1515/9783110315288")</f>
        <v>https://doi.org/10.1515/9783110315288</v>
      </c>
      <c r="AK189" s="6" t="s">
        <v>46</v>
      </c>
    </row>
    <row r="190" spans="1:37" s="6" customFormat="1" x14ac:dyDescent="0.3">
      <c r="A190" s="6">
        <v>508000</v>
      </c>
      <c r="B190" s="7">
        <v>9781400865161</v>
      </c>
      <c r="C190" s="7"/>
      <c r="D190" s="7"/>
      <c r="F190" s="6" t="s">
        <v>1158</v>
      </c>
      <c r="H190" s="6" t="s">
        <v>1159</v>
      </c>
      <c r="J190" s="6">
        <v>1</v>
      </c>
      <c r="K190" s="6" t="s">
        <v>296</v>
      </c>
      <c r="L190" s="9" t="s">
        <v>1090</v>
      </c>
      <c r="M190" s="6" t="s">
        <v>38</v>
      </c>
      <c r="N190" s="8">
        <v>41890</v>
      </c>
      <c r="O190" s="6">
        <v>1996</v>
      </c>
      <c r="P190" s="6">
        <v>130</v>
      </c>
      <c r="R190" s="6">
        <v>10</v>
      </c>
      <c r="T190" s="6" t="s">
        <v>40</v>
      </c>
      <c r="U190" s="6" t="s">
        <v>50</v>
      </c>
      <c r="V190" s="6" t="s">
        <v>50</v>
      </c>
      <c r="W190" s="6" t="s">
        <v>144</v>
      </c>
      <c r="Y190" s="6" t="s">
        <v>1160</v>
      </c>
      <c r="AA190" s="6" t="s">
        <v>1161</v>
      </c>
      <c r="AB190" s="6" t="s">
        <v>1162</v>
      </c>
      <c r="AC190" s="6">
        <v>270</v>
      </c>
      <c r="AF190" s="6" t="s">
        <v>39</v>
      </c>
      <c r="AG190" s="7"/>
      <c r="AH190" s="7"/>
      <c r="AI190" s="6" t="str">
        <f>HYPERLINK("https://doi.org/10.1515/9781400865161")</f>
        <v>https://doi.org/10.1515/9781400865161</v>
      </c>
      <c r="AK190" s="6" t="s">
        <v>46</v>
      </c>
    </row>
    <row r="191" spans="1:37" s="6" customFormat="1" x14ac:dyDescent="0.3">
      <c r="A191" s="6">
        <v>542611</v>
      </c>
      <c r="B191" s="7">
        <v>9780691190303</v>
      </c>
      <c r="C191" s="7"/>
      <c r="D191" s="7"/>
      <c r="F191" s="6" t="s">
        <v>1163</v>
      </c>
      <c r="G191" s="6" t="s">
        <v>1164</v>
      </c>
      <c r="H191" s="6" t="s">
        <v>643</v>
      </c>
      <c r="J191" s="6">
        <v>1</v>
      </c>
      <c r="M191" s="6" t="s">
        <v>38</v>
      </c>
      <c r="N191" s="8">
        <v>43277</v>
      </c>
      <c r="O191" s="6">
        <v>2007</v>
      </c>
      <c r="R191" s="6">
        <v>10</v>
      </c>
      <c r="T191" s="6" t="s">
        <v>40</v>
      </c>
      <c r="U191" s="6" t="s">
        <v>272</v>
      </c>
      <c r="V191" s="6" t="s">
        <v>272</v>
      </c>
      <c r="W191" s="6" t="s">
        <v>408</v>
      </c>
      <c r="Y191" s="6" t="s">
        <v>1165</v>
      </c>
      <c r="AA191" s="6" t="s">
        <v>1166</v>
      </c>
      <c r="AB191" s="6" t="s">
        <v>1167</v>
      </c>
      <c r="AC191" s="6">
        <v>78</v>
      </c>
      <c r="AF191" s="6" t="s">
        <v>39</v>
      </c>
      <c r="AG191" s="7"/>
      <c r="AH191" s="7"/>
      <c r="AI191" s="6" t="str">
        <f>HYPERLINK("https://doi.org/10.1515/9780691190303")</f>
        <v>https://doi.org/10.1515/9780691190303</v>
      </c>
      <c r="AK191" s="6" t="s">
        <v>46</v>
      </c>
    </row>
    <row r="192" spans="1:37" s="6" customFormat="1" x14ac:dyDescent="0.3">
      <c r="A192" s="6">
        <v>521860</v>
      </c>
      <c r="B192" s="7">
        <v>9781400882496</v>
      </c>
      <c r="C192" s="7"/>
      <c r="D192" s="7"/>
      <c r="F192" s="6" t="s">
        <v>1168</v>
      </c>
      <c r="H192" s="6" t="s">
        <v>1169</v>
      </c>
      <c r="J192" s="6">
        <v>1</v>
      </c>
      <c r="K192" s="6" t="s">
        <v>82</v>
      </c>
      <c r="L192" s="9" t="s">
        <v>1170</v>
      </c>
      <c r="M192" s="6" t="s">
        <v>38</v>
      </c>
      <c r="N192" s="8">
        <v>42431</v>
      </c>
      <c r="O192" s="6">
        <v>1993</v>
      </c>
      <c r="P192" s="6">
        <v>332</v>
      </c>
      <c r="R192" s="6">
        <v>10</v>
      </c>
      <c r="T192" s="6" t="s">
        <v>40</v>
      </c>
      <c r="U192" s="6" t="s">
        <v>132</v>
      </c>
      <c r="V192" s="6" t="s">
        <v>132</v>
      </c>
      <c r="W192" s="6" t="s">
        <v>748</v>
      </c>
      <c r="Y192" s="6" t="s">
        <v>1171</v>
      </c>
      <c r="AB192" s="6" t="s">
        <v>1172</v>
      </c>
      <c r="AC192" s="6">
        <v>420</v>
      </c>
      <c r="AF192" s="6" t="s">
        <v>39</v>
      </c>
      <c r="AG192" s="7"/>
      <c r="AH192" s="7"/>
      <c r="AI192" s="6" t="str">
        <f>HYPERLINK("https://doi.org/10.1515/9781400882496")</f>
        <v>https://doi.org/10.1515/9781400882496</v>
      </c>
      <c r="AK192" s="6" t="s">
        <v>46</v>
      </c>
    </row>
    <row r="193" spans="1:37" s="6" customFormat="1" x14ac:dyDescent="0.3">
      <c r="A193" s="6">
        <v>512230</v>
      </c>
      <c r="B193" s="7">
        <v>9781400844791</v>
      </c>
      <c r="C193" s="7"/>
      <c r="D193" s="7"/>
      <c r="F193" s="6" t="s">
        <v>1173</v>
      </c>
      <c r="G193" s="6" t="s">
        <v>1174</v>
      </c>
      <c r="H193" s="6" t="s">
        <v>1175</v>
      </c>
      <c r="J193" s="6">
        <v>1</v>
      </c>
      <c r="M193" s="6" t="s">
        <v>38</v>
      </c>
      <c r="N193" s="8">
        <v>41238</v>
      </c>
      <c r="O193" s="6">
        <v>2013</v>
      </c>
      <c r="P193" s="6">
        <v>608</v>
      </c>
      <c r="R193" s="6">
        <v>10</v>
      </c>
      <c r="T193" s="6" t="s">
        <v>40</v>
      </c>
      <c r="U193" s="6" t="s">
        <v>272</v>
      </c>
      <c r="V193" s="6" t="s">
        <v>272</v>
      </c>
      <c r="W193" s="6" t="s">
        <v>1176</v>
      </c>
      <c r="Y193" s="6" t="s">
        <v>1177</v>
      </c>
      <c r="AA193" s="6" t="s">
        <v>1178</v>
      </c>
      <c r="AB193" s="6" t="s">
        <v>1179</v>
      </c>
      <c r="AC193" s="6">
        <v>138</v>
      </c>
      <c r="AF193" s="6" t="s">
        <v>39</v>
      </c>
      <c r="AG193" s="7"/>
      <c r="AH193" s="7"/>
      <c r="AI193" s="6" t="str">
        <f>HYPERLINK("https://doi.org/10.1515/9781400844791")</f>
        <v>https://doi.org/10.1515/9781400844791</v>
      </c>
      <c r="AK193" s="6" t="s">
        <v>46</v>
      </c>
    </row>
    <row r="194" spans="1:37" s="6" customFormat="1" x14ac:dyDescent="0.3">
      <c r="A194" s="6">
        <v>13214</v>
      </c>
      <c r="B194" s="7">
        <v>9783110866209</v>
      </c>
      <c r="C194" s="7">
        <v>9783110167191</v>
      </c>
      <c r="D194" s="7"/>
      <c r="F194" s="6" t="s">
        <v>1180</v>
      </c>
      <c r="H194" s="6" t="s">
        <v>482</v>
      </c>
      <c r="J194" s="6">
        <v>1</v>
      </c>
      <c r="K194" s="6" t="s">
        <v>483</v>
      </c>
      <c r="L194" s="9" t="s">
        <v>1181</v>
      </c>
      <c r="M194" s="6" t="s">
        <v>175</v>
      </c>
      <c r="N194" s="8">
        <v>40653</v>
      </c>
      <c r="O194" s="6">
        <v>2001</v>
      </c>
      <c r="P194" s="6">
        <v>230</v>
      </c>
      <c r="R194" s="6">
        <v>10</v>
      </c>
      <c r="S194" s="6" t="s">
        <v>899</v>
      </c>
      <c r="T194" s="6" t="s">
        <v>40</v>
      </c>
      <c r="U194" s="6" t="s">
        <v>91</v>
      </c>
      <c r="V194" s="6" t="s">
        <v>91</v>
      </c>
      <c r="W194" s="6" t="s">
        <v>697</v>
      </c>
      <c r="Y194" s="6" t="s">
        <v>1182</v>
      </c>
      <c r="Z194" s="6" t="s">
        <v>1183</v>
      </c>
      <c r="AA194" s="6" t="s">
        <v>1184</v>
      </c>
      <c r="AB194" s="6" t="s">
        <v>1185</v>
      </c>
      <c r="AC194" s="6">
        <v>159</v>
      </c>
      <c r="AD194" s="6">
        <v>109.95</v>
      </c>
      <c r="AF194" s="6" t="s">
        <v>39</v>
      </c>
      <c r="AG194" s="6" t="s">
        <v>39</v>
      </c>
      <c r="AH194" s="7"/>
      <c r="AI194" s="6" t="str">
        <f>HYPERLINK("https://doi.org/10.1515/9783110866209")</f>
        <v>https://doi.org/10.1515/9783110866209</v>
      </c>
      <c r="AK194" s="6" t="s">
        <v>46</v>
      </c>
    </row>
    <row r="195" spans="1:37" s="6" customFormat="1" x14ac:dyDescent="0.3">
      <c r="A195" s="6">
        <v>497680</v>
      </c>
      <c r="B195" s="7">
        <v>9783110372779</v>
      </c>
      <c r="C195" s="7"/>
      <c r="D195" s="7">
        <v>9783110372762</v>
      </c>
      <c r="E195" s="6" t="s">
        <v>169</v>
      </c>
      <c r="F195" s="6" t="s">
        <v>1186</v>
      </c>
      <c r="H195" s="6" t="s">
        <v>1187</v>
      </c>
      <c r="J195" s="6">
        <v>1</v>
      </c>
      <c r="K195" s="6" t="s">
        <v>173</v>
      </c>
      <c r="L195" s="9" t="s">
        <v>1188</v>
      </c>
      <c r="M195" s="6" t="s">
        <v>175</v>
      </c>
      <c r="N195" s="8">
        <v>42171</v>
      </c>
      <c r="O195" s="6">
        <v>2015</v>
      </c>
      <c r="P195" s="6">
        <v>376</v>
      </c>
      <c r="Q195" s="6">
        <v>10</v>
      </c>
      <c r="R195" s="6">
        <v>10</v>
      </c>
      <c r="S195" s="6">
        <v>2417</v>
      </c>
      <c r="T195" s="6" t="s">
        <v>40</v>
      </c>
      <c r="U195" s="6" t="s">
        <v>132</v>
      </c>
      <c r="V195" s="6" t="s">
        <v>132</v>
      </c>
      <c r="W195" s="6" t="s">
        <v>1189</v>
      </c>
      <c r="X195" s="6" t="s">
        <v>178</v>
      </c>
      <c r="Y195" s="6" t="s">
        <v>1190</v>
      </c>
      <c r="AA195" s="6" t="s">
        <v>1191</v>
      </c>
      <c r="AB195" s="6" t="s">
        <v>1192</v>
      </c>
      <c r="AC195" s="6">
        <v>699</v>
      </c>
      <c r="AE195" s="6">
        <v>49.95</v>
      </c>
      <c r="AF195" s="6" t="s">
        <v>39</v>
      </c>
      <c r="AG195" s="7"/>
      <c r="AH195" s="6" t="s">
        <v>39</v>
      </c>
      <c r="AI195" s="6" t="str">
        <f>HYPERLINK("https://doi.org/10.1515/9783110372779")</f>
        <v>https://doi.org/10.1515/9783110372779</v>
      </c>
      <c r="AK195" s="6" t="s">
        <v>46</v>
      </c>
    </row>
    <row r="196" spans="1:37" s="6" customFormat="1" x14ac:dyDescent="0.3">
      <c r="A196" s="6">
        <v>507147</v>
      </c>
      <c r="B196" s="7">
        <v>9781400837779</v>
      </c>
      <c r="C196" s="7"/>
      <c r="D196" s="7"/>
      <c r="F196" s="6" t="s">
        <v>1193</v>
      </c>
      <c r="G196" s="6" t="s">
        <v>1194</v>
      </c>
      <c r="H196" s="6" t="s">
        <v>1195</v>
      </c>
      <c r="J196" s="6">
        <v>1</v>
      </c>
      <c r="M196" s="6" t="s">
        <v>38</v>
      </c>
      <c r="N196" s="8">
        <v>39664</v>
      </c>
      <c r="O196" s="6">
        <v>2008</v>
      </c>
      <c r="P196" s="6">
        <v>312</v>
      </c>
      <c r="R196" s="6">
        <v>10</v>
      </c>
      <c r="T196" s="6" t="s">
        <v>40</v>
      </c>
      <c r="U196" s="6" t="s">
        <v>446</v>
      </c>
      <c r="V196" s="6" t="s">
        <v>446</v>
      </c>
      <c r="W196" s="6" t="s">
        <v>447</v>
      </c>
      <c r="Y196" s="6" t="s">
        <v>1196</v>
      </c>
      <c r="AA196" s="6" t="s">
        <v>1197</v>
      </c>
      <c r="AB196" s="6" t="s">
        <v>1198</v>
      </c>
      <c r="AC196" s="6">
        <v>134</v>
      </c>
      <c r="AF196" s="6" t="s">
        <v>39</v>
      </c>
      <c r="AG196" s="7"/>
      <c r="AH196" s="7"/>
      <c r="AI196" s="6" t="str">
        <f>HYPERLINK("https://doi.org/10.1515/9781400837779")</f>
        <v>https://doi.org/10.1515/9781400837779</v>
      </c>
      <c r="AK196" s="6" t="s">
        <v>46</v>
      </c>
    </row>
    <row r="197" spans="1:37" s="6" customFormat="1" x14ac:dyDescent="0.3">
      <c r="A197" s="6">
        <v>521833</v>
      </c>
      <c r="B197" s="7">
        <v>9781400821259</v>
      </c>
      <c r="C197" s="7"/>
      <c r="D197" s="7"/>
      <c r="F197" s="6" t="s">
        <v>1199</v>
      </c>
      <c r="G197" s="6" t="s">
        <v>1200</v>
      </c>
      <c r="H197" s="6" t="s">
        <v>1201</v>
      </c>
      <c r="J197" s="6">
        <v>1</v>
      </c>
      <c r="K197" s="6" t="s">
        <v>82</v>
      </c>
      <c r="L197" s="9" t="s">
        <v>143</v>
      </c>
      <c r="M197" s="6" t="s">
        <v>38</v>
      </c>
      <c r="N197" s="8">
        <v>28734</v>
      </c>
      <c r="O197" s="6">
        <v>1979</v>
      </c>
      <c r="P197" s="6">
        <v>230</v>
      </c>
      <c r="R197" s="6">
        <v>10</v>
      </c>
      <c r="T197" s="6" t="s">
        <v>40</v>
      </c>
      <c r="U197" s="6" t="s">
        <v>41</v>
      </c>
      <c r="V197" s="6" t="s">
        <v>41</v>
      </c>
      <c r="W197" s="6" t="s">
        <v>259</v>
      </c>
      <c r="Y197" s="6" t="s">
        <v>1202</v>
      </c>
      <c r="AC197" s="6">
        <v>335</v>
      </c>
      <c r="AF197" s="6" t="s">
        <v>39</v>
      </c>
      <c r="AG197" s="7"/>
      <c r="AH197" s="7"/>
      <c r="AI197" s="6" t="str">
        <f>HYPERLINK("https://doi.org/10.1515/9781400821259")</f>
        <v>https://doi.org/10.1515/9781400821259</v>
      </c>
      <c r="AK197" s="6" t="s">
        <v>46</v>
      </c>
    </row>
    <row r="198" spans="1:37" s="6" customFormat="1" x14ac:dyDescent="0.3">
      <c r="A198" s="6">
        <v>507906</v>
      </c>
      <c r="B198" s="7">
        <v>9781400835577</v>
      </c>
      <c r="C198" s="7"/>
      <c r="D198" s="7"/>
      <c r="F198" s="6" t="s">
        <v>1203</v>
      </c>
      <c r="H198" s="6" t="s">
        <v>1204</v>
      </c>
      <c r="J198" s="6">
        <v>1</v>
      </c>
      <c r="K198" s="6" t="s">
        <v>82</v>
      </c>
      <c r="L198" s="9" t="s">
        <v>1205</v>
      </c>
      <c r="M198" s="6" t="s">
        <v>38</v>
      </c>
      <c r="N198" s="8">
        <v>37747</v>
      </c>
      <c r="O198" s="6">
        <v>2003</v>
      </c>
      <c r="P198" s="6">
        <v>288</v>
      </c>
      <c r="R198" s="6">
        <v>10</v>
      </c>
      <c r="T198" s="6" t="s">
        <v>40</v>
      </c>
      <c r="U198" s="6" t="s">
        <v>176</v>
      </c>
      <c r="V198" s="6" t="s">
        <v>176</v>
      </c>
      <c r="W198" s="6" t="s">
        <v>1206</v>
      </c>
      <c r="Y198" s="6" t="s">
        <v>1207</v>
      </c>
      <c r="AB198" s="6" t="s">
        <v>1208</v>
      </c>
      <c r="AC198" s="6">
        <v>380</v>
      </c>
      <c r="AF198" s="6" t="s">
        <v>39</v>
      </c>
      <c r="AG198" s="7"/>
      <c r="AH198" s="7"/>
      <c r="AI198" s="6" t="str">
        <f>HYPERLINK("https://doi.org/10.1515/9781400835577")</f>
        <v>https://doi.org/10.1515/9781400835577</v>
      </c>
      <c r="AK198" s="6" t="s">
        <v>46</v>
      </c>
    </row>
    <row r="199" spans="1:37" s="6" customFormat="1" x14ac:dyDescent="0.3">
      <c r="A199" s="6">
        <v>573249</v>
      </c>
      <c r="B199" s="7">
        <v>9783110686579</v>
      </c>
      <c r="C199" s="7"/>
      <c r="D199" s="7">
        <v>9783110686562</v>
      </c>
      <c r="E199" s="6" t="s">
        <v>169</v>
      </c>
      <c r="F199" s="6" t="s">
        <v>1209</v>
      </c>
      <c r="G199" s="6" t="s">
        <v>953</v>
      </c>
      <c r="H199" s="6" t="s">
        <v>1210</v>
      </c>
      <c r="J199" s="6">
        <v>1</v>
      </c>
      <c r="K199" s="6" t="s">
        <v>173</v>
      </c>
      <c r="M199" s="6" t="s">
        <v>175</v>
      </c>
      <c r="N199" s="8">
        <v>44018</v>
      </c>
      <c r="O199" s="6">
        <v>2020</v>
      </c>
      <c r="P199" s="6">
        <v>314</v>
      </c>
      <c r="Q199" s="6">
        <v>83</v>
      </c>
      <c r="S199" s="6">
        <v>2417</v>
      </c>
      <c r="T199" s="6" t="s">
        <v>40</v>
      </c>
      <c r="U199" s="6" t="s">
        <v>50</v>
      </c>
      <c r="V199" s="6" t="s">
        <v>50</v>
      </c>
      <c r="W199" s="6" t="s">
        <v>1211</v>
      </c>
      <c r="X199" s="6" t="s">
        <v>178</v>
      </c>
      <c r="Y199" s="6" t="s">
        <v>1212</v>
      </c>
      <c r="AB199" s="6" t="s">
        <v>1213</v>
      </c>
      <c r="AC199" s="6">
        <v>699</v>
      </c>
      <c r="AE199" s="6">
        <v>89.95</v>
      </c>
      <c r="AF199" s="6" t="s">
        <v>39</v>
      </c>
      <c r="AG199" s="7"/>
      <c r="AH199" s="6" t="s">
        <v>39</v>
      </c>
      <c r="AI199" s="6" t="str">
        <f>HYPERLINK("https://doi.org/10.1515/9783110686579")</f>
        <v>https://doi.org/10.1515/9783110686579</v>
      </c>
      <c r="AK199" s="6" t="s">
        <v>46</v>
      </c>
    </row>
    <row r="200" spans="1:37" s="6" customFormat="1" x14ac:dyDescent="0.3">
      <c r="A200" s="6">
        <v>512223</v>
      </c>
      <c r="B200" s="7">
        <v>9781400844678</v>
      </c>
      <c r="C200" s="7"/>
      <c r="D200" s="7"/>
      <c r="F200" s="6" t="s">
        <v>1214</v>
      </c>
      <c r="I200" s="6" t="s">
        <v>536</v>
      </c>
      <c r="J200" s="6">
        <v>1</v>
      </c>
      <c r="K200" s="6" t="s">
        <v>537</v>
      </c>
      <c r="L200" s="9" t="s">
        <v>1215</v>
      </c>
      <c r="M200" s="6" t="s">
        <v>38</v>
      </c>
      <c r="N200" s="8">
        <v>41224</v>
      </c>
      <c r="O200" s="6">
        <v>2013</v>
      </c>
      <c r="P200" s="6">
        <v>320</v>
      </c>
      <c r="R200" s="6">
        <v>10</v>
      </c>
      <c r="T200" s="6" t="s">
        <v>40</v>
      </c>
      <c r="U200" s="6" t="s">
        <v>41</v>
      </c>
      <c r="V200" s="6" t="s">
        <v>41</v>
      </c>
      <c r="W200" s="6" t="s">
        <v>894</v>
      </c>
      <c r="Y200" s="6" t="s">
        <v>1216</v>
      </c>
      <c r="AA200" s="6" t="s">
        <v>1217</v>
      </c>
      <c r="AB200" s="6" t="s">
        <v>952</v>
      </c>
      <c r="AC200" s="6">
        <v>79</v>
      </c>
      <c r="AF200" s="6" t="s">
        <v>39</v>
      </c>
      <c r="AG200" s="7"/>
      <c r="AH200" s="7"/>
      <c r="AI200" s="6" t="str">
        <f>HYPERLINK("https://doi.org/10.1515/9781400844678")</f>
        <v>https://doi.org/10.1515/9781400844678</v>
      </c>
      <c r="AK200" s="6" t="s">
        <v>46</v>
      </c>
    </row>
    <row r="201" spans="1:37" s="6" customFormat="1" x14ac:dyDescent="0.3">
      <c r="A201" s="6">
        <v>521946</v>
      </c>
      <c r="B201" s="7">
        <v>9781400881437</v>
      </c>
      <c r="C201" s="7"/>
      <c r="D201" s="7"/>
      <c r="F201" s="6" t="s">
        <v>1218</v>
      </c>
      <c r="I201" s="6" t="s">
        <v>1219</v>
      </c>
      <c r="J201" s="6">
        <v>1</v>
      </c>
      <c r="K201" s="6" t="s">
        <v>82</v>
      </c>
      <c r="L201" s="9" t="s">
        <v>1220</v>
      </c>
      <c r="M201" s="6" t="s">
        <v>38</v>
      </c>
      <c r="N201" s="8">
        <v>42431</v>
      </c>
      <c r="O201" s="6">
        <v>1984</v>
      </c>
      <c r="P201" s="6">
        <v>368</v>
      </c>
      <c r="R201" s="6">
        <v>10</v>
      </c>
      <c r="T201" s="6" t="s">
        <v>40</v>
      </c>
      <c r="U201" s="6" t="s">
        <v>50</v>
      </c>
      <c r="V201" s="6" t="s">
        <v>50</v>
      </c>
      <c r="W201" s="6" t="s">
        <v>503</v>
      </c>
      <c r="Y201" s="6" t="s">
        <v>1221</v>
      </c>
      <c r="AC201" s="6">
        <v>420</v>
      </c>
      <c r="AF201" s="6" t="s">
        <v>39</v>
      </c>
      <c r="AG201" s="7"/>
      <c r="AH201" s="7"/>
      <c r="AI201" s="6" t="str">
        <f>HYPERLINK("https://doi.org/10.1515/9781400881437")</f>
        <v>https://doi.org/10.1515/9781400881437</v>
      </c>
      <c r="AK201" s="6" t="s">
        <v>46</v>
      </c>
    </row>
    <row r="202" spans="1:37" s="6" customFormat="1" x14ac:dyDescent="0.3">
      <c r="A202" s="6">
        <v>528058</v>
      </c>
      <c r="B202" s="7">
        <v>9781400885534</v>
      </c>
      <c r="C202" s="7"/>
      <c r="D202" s="7"/>
      <c r="F202" s="6" t="s">
        <v>1222</v>
      </c>
      <c r="G202" s="6" t="s">
        <v>1223</v>
      </c>
      <c r="H202" s="6" t="s">
        <v>1224</v>
      </c>
      <c r="J202" s="6">
        <v>1</v>
      </c>
      <c r="M202" s="6" t="s">
        <v>38</v>
      </c>
      <c r="N202" s="8">
        <v>42801</v>
      </c>
      <c r="O202" s="6">
        <v>2017</v>
      </c>
      <c r="P202" s="6">
        <v>256</v>
      </c>
      <c r="R202" s="6">
        <v>10</v>
      </c>
      <c r="T202" s="6" t="s">
        <v>40</v>
      </c>
      <c r="U202" s="6" t="s">
        <v>272</v>
      </c>
      <c r="V202" s="6" t="s">
        <v>272</v>
      </c>
      <c r="W202" s="6" t="s">
        <v>1225</v>
      </c>
      <c r="Y202" s="6" t="s">
        <v>1226</v>
      </c>
      <c r="AA202" s="6" t="s">
        <v>1227</v>
      </c>
      <c r="AB202" s="6" t="s">
        <v>1228</v>
      </c>
      <c r="AC202" s="6">
        <v>78</v>
      </c>
      <c r="AF202" s="6" t="s">
        <v>39</v>
      </c>
      <c r="AG202" s="7"/>
      <c r="AH202" s="7"/>
      <c r="AI202" s="6" t="str">
        <f>HYPERLINK("https://doi.org/10.1515/9781400885534")</f>
        <v>https://doi.org/10.1515/9781400885534</v>
      </c>
      <c r="AK202" s="6" t="s">
        <v>46</v>
      </c>
    </row>
    <row r="203" spans="1:37" s="6" customFormat="1" x14ac:dyDescent="0.3">
      <c r="A203" s="6">
        <v>525014</v>
      </c>
      <c r="B203" s="7">
        <v>9781400883943</v>
      </c>
      <c r="C203" s="7"/>
      <c r="D203" s="7"/>
      <c r="F203" s="6" t="s">
        <v>1229</v>
      </c>
      <c r="G203" s="6" t="s">
        <v>1230</v>
      </c>
      <c r="H203" s="6" t="s">
        <v>1231</v>
      </c>
      <c r="J203" s="6">
        <v>1</v>
      </c>
      <c r="K203" s="6" t="s">
        <v>90</v>
      </c>
      <c r="L203" s="9" t="s">
        <v>290</v>
      </c>
      <c r="M203" s="6" t="s">
        <v>38</v>
      </c>
      <c r="N203" s="8">
        <v>42523</v>
      </c>
      <c r="O203" s="6">
        <v>1998</v>
      </c>
      <c r="P203" s="6">
        <v>232</v>
      </c>
      <c r="R203" s="6">
        <v>10</v>
      </c>
      <c r="T203" s="6" t="s">
        <v>40</v>
      </c>
      <c r="U203" s="6" t="s">
        <v>446</v>
      </c>
      <c r="V203" s="6" t="s">
        <v>446</v>
      </c>
      <c r="W203" s="6" t="s">
        <v>447</v>
      </c>
      <c r="Y203" s="6" t="s">
        <v>1232</v>
      </c>
      <c r="AA203" s="6" t="s">
        <v>1233</v>
      </c>
      <c r="AB203" s="6" t="s">
        <v>1234</v>
      </c>
      <c r="AC203" s="6">
        <v>315</v>
      </c>
      <c r="AF203" s="6" t="s">
        <v>39</v>
      </c>
      <c r="AG203" s="7"/>
      <c r="AH203" s="7"/>
      <c r="AI203" s="6" t="str">
        <f>HYPERLINK("https://doi.org/10.1515/9781400883943")</f>
        <v>https://doi.org/10.1515/9781400883943</v>
      </c>
      <c r="AK203" s="6" t="s">
        <v>46</v>
      </c>
    </row>
    <row r="204" spans="1:37" s="6" customFormat="1" x14ac:dyDescent="0.3">
      <c r="A204" s="6">
        <v>521895</v>
      </c>
      <c r="B204" s="7">
        <v>9781400881499</v>
      </c>
      <c r="C204" s="7"/>
      <c r="D204" s="7"/>
      <c r="F204" s="6" t="s">
        <v>1235</v>
      </c>
      <c r="H204" s="6" t="s">
        <v>1236</v>
      </c>
      <c r="J204" s="6">
        <v>1</v>
      </c>
      <c r="K204" s="6" t="s">
        <v>82</v>
      </c>
      <c r="L204" s="9" t="s">
        <v>763</v>
      </c>
      <c r="M204" s="6" t="s">
        <v>38</v>
      </c>
      <c r="N204" s="8">
        <v>42431</v>
      </c>
      <c r="O204" s="6">
        <v>1983</v>
      </c>
      <c r="P204" s="6">
        <v>191</v>
      </c>
      <c r="R204" s="6">
        <v>10</v>
      </c>
      <c r="T204" s="6" t="s">
        <v>40</v>
      </c>
      <c r="U204" s="6" t="s">
        <v>50</v>
      </c>
      <c r="V204" s="6" t="s">
        <v>50</v>
      </c>
      <c r="W204" s="6" t="s">
        <v>144</v>
      </c>
      <c r="Y204" s="6" t="s">
        <v>1237</v>
      </c>
      <c r="AC204" s="6">
        <v>335</v>
      </c>
      <c r="AF204" s="6" t="s">
        <v>39</v>
      </c>
      <c r="AG204" s="7"/>
      <c r="AH204" s="7"/>
      <c r="AI204" s="6" t="str">
        <f>HYPERLINK("https://doi.org/10.1515/9781400881499")</f>
        <v>https://doi.org/10.1515/9781400881499</v>
      </c>
      <c r="AK204" s="6" t="s">
        <v>46</v>
      </c>
    </row>
    <row r="205" spans="1:37" s="6" customFormat="1" x14ac:dyDescent="0.3">
      <c r="A205" s="6">
        <v>508880</v>
      </c>
      <c r="B205" s="7">
        <v>9781400858613</v>
      </c>
      <c r="C205" s="7"/>
      <c r="D205" s="7"/>
      <c r="F205" s="6" t="s">
        <v>1238</v>
      </c>
      <c r="H205" s="6" t="s">
        <v>1239</v>
      </c>
      <c r="J205" s="6">
        <v>1</v>
      </c>
      <c r="K205" s="6" t="s">
        <v>616</v>
      </c>
      <c r="L205" s="9" t="s">
        <v>1240</v>
      </c>
      <c r="M205" s="6" t="s">
        <v>38</v>
      </c>
      <c r="N205" s="8">
        <v>41834</v>
      </c>
      <c r="O205" s="6">
        <v>1987</v>
      </c>
      <c r="P205" s="6">
        <v>460</v>
      </c>
      <c r="R205" s="6">
        <v>10</v>
      </c>
      <c r="T205" s="6" t="s">
        <v>40</v>
      </c>
      <c r="U205" s="6" t="s">
        <v>41</v>
      </c>
      <c r="V205" s="6" t="s">
        <v>41</v>
      </c>
      <c r="W205" s="6" t="s">
        <v>1241</v>
      </c>
      <c r="Y205" s="6" t="s">
        <v>1242</v>
      </c>
      <c r="AC205" s="6">
        <v>450</v>
      </c>
      <c r="AF205" s="6" t="s">
        <v>39</v>
      </c>
      <c r="AG205" s="7"/>
      <c r="AH205" s="7"/>
      <c r="AI205" s="6" t="str">
        <f>HYPERLINK("https://doi.org/10.1515/9781400858613")</f>
        <v>https://doi.org/10.1515/9781400858613</v>
      </c>
      <c r="AK205" s="6" t="s">
        <v>46</v>
      </c>
    </row>
    <row r="206" spans="1:37" s="6" customFormat="1" x14ac:dyDescent="0.3">
      <c r="A206" s="6">
        <v>33272</v>
      </c>
      <c r="B206" s="7">
        <v>9783110208535</v>
      </c>
      <c r="C206" s="7">
        <v>9783110208528</v>
      </c>
      <c r="D206" s="7"/>
      <c r="E206" s="6" t="s">
        <v>169</v>
      </c>
      <c r="F206" s="6" t="s">
        <v>1243</v>
      </c>
      <c r="H206" s="6" t="s">
        <v>1244</v>
      </c>
      <c r="J206" s="6">
        <v>2</v>
      </c>
      <c r="K206" s="6" t="s">
        <v>173</v>
      </c>
      <c r="L206" s="9" t="s">
        <v>1245</v>
      </c>
      <c r="M206" s="6" t="s">
        <v>175</v>
      </c>
      <c r="N206" s="8">
        <v>39898</v>
      </c>
      <c r="O206" s="6">
        <v>2009</v>
      </c>
      <c r="P206" s="6">
        <v>597</v>
      </c>
      <c r="R206" s="6">
        <v>10</v>
      </c>
      <c r="S206" s="6" t="s">
        <v>899</v>
      </c>
      <c r="T206" s="6" t="s">
        <v>40</v>
      </c>
      <c r="U206" s="6" t="s">
        <v>176</v>
      </c>
      <c r="V206" s="6" t="s">
        <v>176</v>
      </c>
      <c r="W206" s="6" t="s">
        <v>485</v>
      </c>
      <c r="X206" s="6" t="s">
        <v>178</v>
      </c>
      <c r="Y206" s="6" t="s">
        <v>1246</v>
      </c>
      <c r="AB206" s="6" t="s">
        <v>1247</v>
      </c>
      <c r="AC206" s="6">
        <v>699</v>
      </c>
      <c r="AD206" s="6">
        <v>64.95</v>
      </c>
      <c r="AF206" s="6" t="s">
        <v>39</v>
      </c>
      <c r="AG206" s="6" t="s">
        <v>39</v>
      </c>
      <c r="AH206" s="7"/>
      <c r="AI206" s="6" t="str">
        <f>HYPERLINK("https://doi.org/10.1515/9783110208535")</f>
        <v>https://doi.org/10.1515/9783110208535</v>
      </c>
      <c r="AK206" s="6" t="s">
        <v>46</v>
      </c>
    </row>
    <row r="207" spans="1:37" s="6" customFormat="1" x14ac:dyDescent="0.3">
      <c r="A207" s="6">
        <v>522187</v>
      </c>
      <c r="B207" s="7">
        <v>9781400876457</v>
      </c>
      <c r="C207" s="7"/>
      <c r="D207" s="7"/>
      <c r="F207" s="6" t="s">
        <v>1248</v>
      </c>
      <c r="H207" s="6" t="s">
        <v>1249</v>
      </c>
      <c r="J207" s="6">
        <v>1</v>
      </c>
      <c r="K207" s="6" t="s">
        <v>616</v>
      </c>
      <c r="L207" s="9" t="s">
        <v>215</v>
      </c>
      <c r="M207" s="6" t="s">
        <v>38</v>
      </c>
      <c r="N207" s="8">
        <v>42346</v>
      </c>
      <c r="O207" s="6">
        <v>1941</v>
      </c>
      <c r="P207" s="6">
        <v>418</v>
      </c>
      <c r="R207" s="6">
        <v>10</v>
      </c>
      <c r="T207" s="6" t="s">
        <v>40</v>
      </c>
      <c r="U207" s="6" t="s">
        <v>41</v>
      </c>
      <c r="V207" s="6" t="s">
        <v>41</v>
      </c>
      <c r="W207" s="6" t="s">
        <v>259</v>
      </c>
      <c r="Y207" s="6" t="s">
        <v>1250</v>
      </c>
      <c r="AC207" s="6">
        <v>450</v>
      </c>
      <c r="AF207" s="6" t="s">
        <v>39</v>
      </c>
      <c r="AG207" s="7"/>
      <c r="AH207" s="7"/>
      <c r="AI207" s="6" t="str">
        <f>HYPERLINK("https://doi.org/10.1515/9781400876457")</f>
        <v>https://doi.org/10.1515/9781400876457</v>
      </c>
      <c r="AK207" s="6" t="s">
        <v>46</v>
      </c>
    </row>
  </sheetData>
  <autoFilter ref="A8:AK207" xr:uid="{35C13D3A-AF45-42FD-87C5-37C2A2F1E44C}"/>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Swee, Lervinia</cp:lastModifiedBy>
  <dcterms:created xsi:type="dcterms:W3CDTF">2023-04-13T03:38:26Z</dcterms:created>
  <dcterms:modified xsi:type="dcterms:W3CDTF">2024-02-02T03:51:53Z</dcterms:modified>
</cp:coreProperties>
</file>