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8_{5B81774B-0287-47A0-B828-2CEC14D621AA}" xr6:coauthVersionLast="47" xr6:coauthVersionMax="47" xr10:uidLastSave="{ECD0C384-762B-41D8-9F00-650FC9FE0795}"/>
  <bookViews>
    <workbookView xWindow="-108" yWindow="-108" windowWidth="23256" windowHeight="12576" xr2:uid="{F5DA9FA9-E3D5-47E3-9BD8-C214EC1FE7CA}"/>
  </bookViews>
  <sheets>
    <sheet name="Sheet1" sheetId="1" r:id="rId1"/>
  </sheets>
  <definedNames>
    <definedName name="_xlnm._FilterDatabase" localSheetId="0" hidden="1">Sheet1!$A$8:$AK$208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8" i="1" l="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<sst xmlns="http://schemas.openxmlformats.org/spreadsheetml/2006/main" count="2707" uniqueCount="1411">
  <si>
    <t xml:space="preserve">Prices are subject to change. </t>
  </si>
  <si>
    <t xml:space="preserve">Please contact your local sales representatives for details. </t>
  </si>
  <si>
    <t>Top 200: Medicine</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</si>
  <si>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</si>
  <si>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</si>
  <si>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</si>
  <si>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</si>
  <si>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</si>
  <si>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</si>
  <si>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</si>
  <si>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</si>
  <si>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</si>
  <si>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</si>
  <si>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</si>
  <si>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</si>
  <si>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</si>
  <si>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</si>
  <si>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</si>
  <si>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</si>
  <si>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</si>
  <si>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</si>
  <si>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</si>
  <si>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</si>
  <si>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</si>
  <si>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</si>
  <si>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</si>
  <si>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</si>
  <si>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</si>
  <si>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</si>
  <si>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</si>
  <si>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</si>
  <si>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</si>
  <si>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</si>
  <si>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</si>
  <si>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</si>
  <si>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</si>
  <si>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</si>
  <si>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Population Health in America</t>
  </si>
  <si>
    <t>Hamilton, Erin R. / Hummer, Robert A.</t>
  </si>
  <si>
    <t>Sociology in the Twenty-First Century</t>
  </si>
  <si>
    <t>5</t>
  </si>
  <si>
    <t>University of California Press</t>
  </si>
  <si>
    <t>Available</t>
  </si>
  <si>
    <t>Medicine</t>
  </si>
  <si>
    <t>Clinical Medicine</t>
  </si>
  <si>
    <t>Clinical Medicine, other</t>
  </si>
  <si>
    <t xml:space="preserve"> HEA000000 HEALTH &amp; FITNESS / General; HEA020000 HEALTH &amp; FITNESS / Reference; MED078000 MEDICAL / Public Health; SOC026000 SOCIAL SCIENCE / Sociology / General; SOC057000 SOCIAL SCIENCE / Disease &amp; Health Issues</t>
  </si>
  <si>
    <t>In this engaging and accessibly written book, Population Health in America weaves demographic data with social theory and research to help students understand health patterns and trends in the U.S. population. While life expectancy was estimated to be just 37 years in the United States in 1870, today it is more than twice as long, at over 78 years. Yet today, life expectancy in the U.S. lags behind almost all other wealthy countries. Within the U.S., there are substantial social inequalities in health and mortality: women live longer but less healthier lives than men African Americans and Native Americans live far shorter lives than Asian Americans and White Americans and socioeconomic inequalities in health have been widening over the past 20 years. What accounts for these population health patterns and trends?&amp;#160 Inviting students to delve into population health trends and disparities, demographers Robert Hummer and Erin Hamilton provide an easily understandable historical and contemporary portrait of U.S. population health. Perfect for courses such as population health, medical or health sociology, social epidemiology, health disparities, demography, and others, as well as for academic researchers and lay persons interested in better understanding the overall health of the country, Population Health in America also challenges students, academics, and the public to understand current health policy priorities and to ask whether considerably different directions are needed. &amp;#160</t>
  </si>
  <si>
    <t>List of Illustrations List of Tables Acknowledgments 1. What Is Population Health and Why Study It in the Twenty-First-Century United States? 2. Historical Trends in U. S. Population Health. 3. U.S. Population Health in International Context. 4. Spatial and Social Contexts of U.S. Population Health. 5. Socioeconomic Status and U. S. Population Health. 6. Race/Ethnicity, Nativity, and U. S. Population Health. 7. Gender and U.S. Population Health. 8. Policy Implications of Population Health Science. Notes References Index Contents</t>
  </si>
  <si>
    <t>HummerRobert A.: Robert A. Hummer is the Howard Odum Distinguished Professor of Sociology and Fellow of the Carolina Population Center at the University of North Carolina, Chapel Hill.Erin R. Hamilton is Associate Professor of Sociology at the University of California, Davis.</t>
  </si>
  <si>
    <t>N</t>
  </si>
  <si>
    <t>Mastering the Semi-Structured Interview and Beyond</t>
  </si>
  <si>
    <t>From Research Design to Analysis and Publication</t>
  </si>
  <si>
    <t>Galletta, Anne</t>
  </si>
  <si>
    <t>Qualitative Studies in Psychology</t>
  </si>
  <si>
    <t>18</t>
  </si>
  <si>
    <t>New York University Press</t>
  </si>
  <si>
    <t>Psychiatry, Psychotherapy</t>
  </si>
  <si>
    <t xml:space="preserve"> PSY000000 PSYCHOLOGY / General; SOC026000 SOCIAL SCIENCE / Sociology / General</t>
  </si>
  <si>
    <t>Mastering the Semi-Structured Interview and Beyond offers an in-depth and captivating step-by-step guide to the use of semi-structured interviews in qualitative research. By tracing the life of an actual research project&amp;#8211an exploration of a school district's effort over 40 years to address racial equality&amp;#8211as a consistent example threaded across the volume, Anne Galletta shows in concrete terms how readers can approach the planning and execution of their own new research endeavor, and illuminates unexpected real-life challenges they may confront and how to address them. The volume offers a close look at the inductive nature of qualitative research, the use of researcher reflexivity, and the systematic and iterative steps involved in data collection, analysis, and interpretation. It offers guidance on how to develop an interview protocol, including the arrangement of questions and ways to evoke analytically rich data. Particularly useful for those who may be familiar with qualitative research but have not yet conducted a qualitative study, Mastering the Semi-Structured Interview and Beyond will serve both undergraduate and graduate students as well as more advanced scholars seeking to incorporate this key methodological approach into their repertoire.</t>
  </si>
  <si>
    <t>Janet Ward Schofield,University of Pittsburgh:Reading this book is like having an extended conversation with a wise and experienced qualitative researcher that explores not only how to construct and conduct effective semi-structured interviews but also many other aspects of qualitative research, including the difficult but important question of how to move from your data to your conclusions.Susan Opotow,John Jay College of Criminal Justice and The Graduate Center, CUNY:A beautifully crafted book. Methodologically authoritative and narratively engaging, its comprehensive description of the semi-structured interview introduces established and emerging social scientists to a versatile, informative, inductive qualitative method that too often is treated as if it were methodologically self-evident. Galletta describes how this method can include diverse participants voices, experiences, understandings, and concerns with rigor and rich conceptual and narrative effects. This timely book will surely be a classic, widely used in methods courses and as an important resource for researchers interested in the complex dynamics of social issues and societal change.</t>
  </si>
  <si>
    <t>GallettaAnne: Anne Galletta is Associate Professor at the College of Education and Human Services at Cleveland State University.CrossWilliam E.: William E. Cross, Jr. is the author of Shades of Black: Diversity in African-American Identity.</t>
  </si>
  <si>
    <t>Stress and Coping: an Anthology</t>
  </si>
  <si>
    <t>Lazarus, Richard S. / Monat, Alan</t>
  </si>
  <si>
    <t>Columbia University Press</t>
  </si>
  <si>
    <t xml:space="preserve"> PSY020000 PSYCHOLOGY / Neuropsychology</t>
  </si>
  <si>
    <t>Evaluated are stress causes and its effects, both physical and emotional.  Also studied are coping and stress management techniques.</t>
  </si>
  <si>
    <t>Society and the Adolescent Self-Image</t>
  </si>
  <si>
    <t>Rosenberg, Morris</t>
  </si>
  <si>
    <t>Princeton Legacy Library</t>
  </si>
  <si>
    <t>1979</t>
  </si>
  <si>
    <t>Princeton University Press</t>
  </si>
  <si>
    <t xml:space="preserve"> PSY006000 PSYCHOLOGY / Psychotherapy / Child &amp; Adolescent</t>
  </si>
  <si>
    <t>Over 5,000 high-school students of different social, religious, and national backgrounds were studied to show the effects of family experience, neighborhoods, minority groups, etc. on their self-image and response to society.Originally published in 1965.The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</si>
  <si>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Make It Stick</t>
  </si>
  <si>
    <t>The Science of Successful Learning</t>
  </si>
  <si>
    <t>Brown, Peter C. / McDaniel, Mark A. / Roediger III, Henry L.</t>
  </si>
  <si>
    <t>Harvard University Press</t>
  </si>
  <si>
    <t xml:space="preserve"> EDU009000 EDUCATION / Educational Psychology; EDU029000 EDUCATION / Teaching Methods &amp; Materials / General; EDU029100 EDUCATION / Teaching / Methods &amp; Strategies; PSY008000 PSYCHOLOGY / Cognitive Psychology &amp; Cognition</t>
  </si>
  <si>
    <t>To most of us, learning something  the hard way  implies wasted time and effort. Good teaching, we believe, should be creatively tailored to the different learning styles of students and should use strategies that make learning easier. Make It Stick turns fashionable ideas like these on their head. Drawing on recent discoveries in cognitive psychology and other disciplines, the authors offer concrete techniques for becoming more productive learners.Memory plays a central role in our ability to carry out complex cognitive tasks, such as applying knowledge to problems never before encountered and drawing inferences from facts already known. New insights into how memory is encoded, consolidated, and later retrieved have led to a better understanding of how we learn. Grappling with the impediments that make learning challenging leads both to more complex mastery and better retention of what was learned.Many common study habits and practice routines turn out to be counterproductive. Underlining and highlighting, rereading, cramming, and single-minded repetition of new skills create the illusion of mastery, but gains fade quickly. More complex and durable learning come from self-testing, introducing certain difficulties in practice, waiting to re-study new material until a little forgetting has set in, and interleaving the practice of one skill or topic with another. Speaking most urgently to students, teachers, trainers, and athletes, Make It Stick will appeal to all those interested in the challenge of lifelong learning and self-improvement.</t>
  </si>
  <si>
    <t>ContentsPreface1. Learning Is Misunderstood2. To Learn, Retrieve3. Mix Up Your Practice4. Embrace Difficulties5. Avoid Illusions of Knowing6. Get Beyond Learning Styles7. Increase Your Abilities8. Make It StickNotesSuggested ReadingAcknowledgmentsIndex</t>
  </si>
  <si>
    <t>If you want to read a lively and engaging book on the science of learning, this is a must… Make It Stick benefits greatly from its use of stories about people who have achieved mastery of complex knowledge and skills. Over the course of the book, the authors weave together stories from an array of learners—surgeons, pilots, gardeners, and school and university students—to illustrate their arguments about how successful learning takes place… This is a rich and resonant book and a pleasurable read that will leave you pondering the processes through which you, and your students, acquire new knowledge and skills.-- Hazel Christie Times Higher EducationMany educators are interested in making use of recent findings about the human brain and how we learn… Make It Stick [is] the single best work I have encountered on the subject. Anyone with an interest in teaching or learning will benefit from reading this book, which not only presents thoroughly grounded research but does so in an eminently readable way that is accessible even to students.-- James M. Lang Chronicle of Higher EducationAimed primarily at students, parents, and teachers, Make It Stick also offers practical advice for learners of all ages, at all stages of life… With its credible challenge to conventional wisdom, Make It Stick does point the way forward, with a very real prospect of tangible and enduring benefits.-- Glenn C. Altschuler Psychology TodayPresents a compelling case for why we are attracted to the wrong strategies for learning and teaching—and what we can do to remedy our approaches… In clear language, Make It Stick explains the science underlying how people learn. But the authors don’t simply recite the research they show readers how it is applied in real-life learning scenarios, with engaging stories of real people in academic, professional, and sports environments</t>
  </si>
  <si>
    <t>BrownPeter C.: Peter C. Brown is a writer and novelist in St. Paul, Minnesota.RoedigerHenry L.: Henry L. Roediger III is James S. McDonnell Distinguished University Professor of Psychology at Washington University in St. Louis.McDanielMark A.: Mark A. McDaniel is Professor of Psychology and Director of the Center for Integrative Research on Cognition, Learning, and Education (CIRCLE) at Washington University in St. Louis.</t>
  </si>
  <si>
    <t>Epidemics and Society</t>
  </si>
  <si>
    <t>From the Black Death to the Present</t>
  </si>
  <si>
    <t>Snowden, Frank M.</t>
  </si>
  <si>
    <t>The Open Yale Courses Series</t>
  </si>
  <si>
    <t>Yale University Press</t>
  </si>
  <si>
    <t xml:space="preserve"> MED039000 MEDICAL / History; MED078000 MEDICAL / Public Health; SCI034000 SCIENCE / History</t>
  </si>
  <si>
    <t>A wide-ranging study that illuminates the connection between epidemic diseases and societal change, from the Black Death to Ebola   This sweeping exploration of the impact of epidemic diseases looks at how mass infectious outbreaks have shaped society, from the Black Death to today. In a clear and accessible style, Frank M. Snowden reveals the ways that diseases have not only influenced medical science and public health, but also transformed the arts, religion, intellectual history, and warfare.   A multidisciplinary and comparative investigation of the medical and social history of the major epidemics, this volume touches on themes such as the evolution of medical therapy, plague literature, poverty, the environment, and mass hysteria. In addition to providing historical perspective on diseases such as smallpox, cholera, and tuberculosis, Snowden examines the fallout from recent epidemics such as HIV/AIDS, SARS, and Ebola and the question of the world’s preparedness for the next generation of diseases.</t>
  </si>
  <si>
    <t>SnowdenFrank M.: Frank M. Snowden is Andrew Downey Orrick Professor Emeritus of History and History of Medicine at Yale University. His previous books include The Conquest of Malaria: Italy, 1900–1962 and Naples in the Time of Cholera, 1884–1911.</t>
  </si>
  <si>
    <t>Depression</t>
  </si>
  <si>
    <t>Causes and Treatment</t>
  </si>
  <si>
    <t>Ph.D., Brad A. Alford, / M.D., Aaron T. Beck,</t>
  </si>
  <si>
    <t>University of Pennsylvania Press</t>
  </si>
  <si>
    <t xml:space="preserve"> PSY007000 PSYCHOLOGY / Clinical Psychology; PSY008000 PSYCHOLOGY / Cognitive Psychology &amp; Cognition</t>
  </si>
  <si>
    <t>The second edition of Depression: Causes and Treatment provides a contemporary review of the diagnosis, causes, and treatments of depression. Both biological and psychological treatment approaches are described.</t>
  </si>
  <si>
    <t>Preface to the Second EditionPreface to the First EditionPART I. CLINICAL ASPECTS OF DEPRESSIONChapter 1. The Definition of DepressionChapter 2. Symptomatology of DepressionChapter 3. Course and PrognosisChapter 4. Classifying Mood DisordersChapter 5. Psychotic vs. Nonpsychotic DepressionChapter 6. Bipolar DisordersChapter 7. Involutional DepressionChapter 8. Schizoaffective DisorderPART II. EXPERIMENTAL ASPECTS OF DEPRESSIONChapter 9. Biological Studies of DepressionChapter 10. Psychological Studies: Tests of PsychoanalysisPART III THEORETICAL ASPECTS OF DEPRESSIONChapter 11. Theories of DepressionChapter 12. Cognition and PsychopathologyChapter 13. Development of DepressionPART IV TREATMENT OF DEPRESSIONChapter 14. Somatic TherapyChapter 15. PsychotherapyChapter 16. Evaluating Depression Treatments</t>
  </si>
  <si>
    <t xml:space="preserve"> The second edition of Depression: Causes and Treatment should appeal to clinicians interested in the symptom presentation of affective disorders, the cognitive model, and various treatment considerations as well as to researchers interested in the biological underpinnings of depression as well as research contributions and limitations. . . . The second edition will assume the position of the first edition as one of the most authoritative texts on the topic. &amp;mdashPsycCRITIQUES The first edition of Beck's Depression: Causes and Treatments was published over 40 years ago with the goal of addressing firmly established aspects of the nature, causes, and treatment of depression. . . . The second edition has much the same goal as the first: it provides updates on previously reviewed topics introduces aspects of the study of depression that have become relevant more recently and provides an historical perspective on depression research. The book is well organized and well written, and manages to be both informative and satisfying for the reader. &amp;mdashPsychological Medicine</t>
  </si>
  <si>
    <t>Winner of the Albert Lasker Award in Medical Science (known as  America's Nobel ) and the Grawemeyer Award for Psychology, and recognized as the father of cognitive therapy, Aaron T. Beck, M.D., is University Professor Emeritus of Psychiatry at the University of Pennsylvania and President of the Beck Institute for Cognitive Therapy and Research. Brad A. Alford, Ph.D., is Professor of Psychology at the University of Scranton and coauthor with Aaron T. Beck of The Integrative Power of Cognitive Therapy and Scientific Foundations of Cognitive Theory and Therapy of Depression.</t>
  </si>
  <si>
    <t>Readings in Philosophy of Psychology, Volume I</t>
  </si>
  <si>
    <t>Block, Ned</t>
  </si>
  <si>
    <t>The Language and Thought Series</t>
  </si>
  <si>
    <t>1</t>
  </si>
  <si>
    <t xml:space="preserve"> PSY000000 PSYCHOLOGY / General; PSY020000 PSYCHOLOGY / Neuropsychology</t>
  </si>
  <si>
    <t>In this introduction to the philosophical problems underlying the modern study of mind and behavior, Ned Block has collected the most important papers by the major figures in the field. He provides the only central reference work now available for scholars and students in this growing area of inquiry. Volume I covers general approaches to the study of the mind: behaviorism, reductionism, and functionalism.</t>
  </si>
  <si>
    <t>Block's anthology is sure to become a standard reference for philosophy of psychology the papers [have]...already fixed the general direction of this field for the next several years. Cognitive psychology cannot but profit from the interest that this anthology is sure to generate among philosophers.A splendid collection. The papers assembled in Block's anthology will prove to be of lasting value to anyone wishing to engage the philosophical dimension of cognitive science.</t>
  </si>
  <si>
    <t>BlockNed: Ned Block is Professor of Philosophy at Massachusetts Institute of Technology.</t>
  </si>
  <si>
    <t>Anti/Vax</t>
  </si>
  <si>
    <t>Reframing the Vaccination Controversy</t>
  </si>
  <si>
    <t>Hausman, Bernice L.</t>
  </si>
  <si>
    <t>The Culture and Politics of Health Care Work</t>
  </si>
  <si>
    <t>Cornell University Press</t>
  </si>
  <si>
    <t>Public Health</t>
  </si>
  <si>
    <t xml:space="preserve"> HEA050000 HEALTH &amp; FITNESS / Vaccinations; MED035000 MEDICAL / Health Care Delivery; SOC057000 SOCIAL SCIENCE / Disease &amp; Health Issues</t>
  </si>
  <si>
    <t>Hausman reveals that vaccine skepticism is, in part, a critique of medicalization and a warning about the dangers of modern medicine rather than a glib and gullible reaction to scaremongering and misunderstanding.</t>
  </si>
  <si>
    <t>Preface and AcknowledgmentsIntroduction: Vaccination Stories and Why I Wrote This Book1. So What Bothers You about Vaccines?2. Immune to Reason3. Whom Do You Trust?4. Being a Responsible Parent5. Is Vaccine Refusal a Form of Science Denial?6. What Are Facts, and How Do We Trust Them?7. Medicalization and Biomedicalization8. Antimedicine in Theory and Practice9. Viral Imaginations10. Anti/VaxConclusion: What Vaccination Controversy Can Teach Us about Medicine and ModernityNotesBibliographyIndex</t>
  </si>
  <si>
    <t xml:space="preserve">Barbara Katz Rothman, City University of New York, author of A Bun in the Oven: Bernice L Hausman has provided us with something we as a society needed—an intelligent, thoughtful, nuanced discussion of the 'vaccine controversy.' She helps us think through the media flurry and has produced a book that speaks to the social sciences and the humanities. A brilliant book! Elena Conis, Professor, University of California, Berkeley, and author of the award-winning book Vaccine Nation: Deeply thought provoking, Anti/Vax is an excellent book and a surprising intellectual journey into and across the cultural underpinnings of contemporary vaccination skepticism. Bernice Hausman, as author and narrator, is a masterful guide. Tod Chambers, Northwestern University: Bernice L. Hausman provides a fresh examination of the anti-vaccine controversy by closely reading the preceding epistemological, social, and cultural discourses within the debate. Anti/Vax is demonstrative of the value of rhetorical analysis in explicating social controversies. </t>
  </si>
  <si>
    <t>HausmanBernice L.: Bernice L. Hausman is Chair of the Department of Humanities at the Penn State College of Medicine in Hershey, Pennsylvania.. She is the author of Viral Mothers, Mother's Milk, and Changing Sex.</t>
  </si>
  <si>
    <t>Explain Me This</t>
  </si>
  <si>
    <t>Creativity, Competition, and the Partial Productivity of Constructions</t>
  </si>
  <si>
    <t>Goldberg, Adele E.</t>
  </si>
  <si>
    <t xml:space="preserve"> LAN009050 LANGUAGE ARTS &amp; DISCIPLINES / Linguistics / Sociolinguistics; LAN011000 LANGUAGE ARTS &amp; DISCIPLINES / Linguistics / Phonetics &amp; Phonology; PSY008000 PSYCHOLOGY / Cognitive Psychology &amp; Cognition; PSY039000 PSYCHOLOGY / Developmental / General</t>
  </si>
  <si>
    <t>Why our use of language is highly creative yet also constrainedWe use words and phrases creatively to express ourselves in ever-changing contexts, readily extending language constructions in new ways. Yet native speakers also implicitly know when a creative and easily interpretable formulation—such as “Explain me this” or “She considered to go”—doesn’t sound quite right. In this incisive book, Adele Goldberg explores how these creative but constrained language skills emerge from a combination of general cognitive mechanisms and experience.Shedding critical light on an enduring linguistic paradox, Goldberg demonstrates how words and abstract constructions are generalized and constrained in the same ways. When learning language, we record partially abstracted tokens of language within the high-dimensional conceptual space that is used when we speak or listen. Our implicit knowledge of language includes dimensions related to form, function, and social context. At the same time, abstract memory traces of linguistic usage-events cluster together on a subset of dimensions, with overlapping aspects strengthened via repetition. In this way, dynamic categories that correspond to words and abstract constructions emerge from partially overlapping memory traces, and as a result, distinct words and constructions compete with one another each time we select them to express our intended messages.While much of the research on this puzzle has favored semantic or functional explanations over statistical ones, Goldberg’s approach stresses that both the functional and statistical aspects of constructions emerge from the same learning mechanisms.</t>
  </si>
  <si>
    <t>“Explain Me This reveals Adele Goldberg as the most exciting figure to arrive on the linguistics scene since Noam Chomsky changed everything back in the 1960s. And it has to be said that her version of construction grammar is a good deal more elegant, robust, and psychologically realistic than transformational grammar ever was.”—Chris Knight, author of Decoding Chomsky: Science and Revolutionary Politics“This is an engagingly written and wide-ranging approach to linguistic knowledge that combines linguistic analyses, studies of child language acquisition, and studies of adult language production and comprehension. Explain Me This is thought provoking, entertaining, and full of great observations and ideas.”—Maryellen MacDonald, University of Wisconsin–Madison“In Explain Me This, Adele Goldberg, one of the world’s most creative and inspiring linguists, offers a fascinating account of why we speak as we do and develops a model that sheds fresh light on the roles of generalizations and word-related knowledge stored in memory. This book is an absolute must for linguists and language psychologists all over the world.”—Thomas Herbst, Friedrich-Alexander-Universität Erlangen-Nürnberg</t>
  </si>
  <si>
    <t>Adele E. Goldberg is professor of psychology at Princeton University. She is the author of Constructions at Work: The Nature of Generalization in Language and Constructions: A Construction Grammar Approach to Argument Structure.</t>
  </si>
  <si>
    <t>Reimagining Global Health</t>
  </si>
  <si>
    <t>An Introduction</t>
  </si>
  <si>
    <t>Farmer, Paul / Basilico, Matthew / Kim, Jim / Kleinman, Arthur</t>
  </si>
  <si>
    <t>California Series in Public Anthropology</t>
  </si>
  <si>
    <t>26</t>
  </si>
  <si>
    <t>Basic Medical Science</t>
  </si>
  <si>
    <t>Basic Medical Science, other</t>
  </si>
  <si>
    <t xml:space="preserve"> MED000000 MEDICAL / General; SOC002000 SOCIAL SCIENCE / Anthropology / General; SOC026000 SOCIAL SCIENCE / Sociology / General</t>
  </si>
  <si>
    <t>Bringing together the experience, perspective and expertise of Paul Farmer, Jim Yong Kim, and Arthur Kleinman, Reimagining Global Health provides an original, compelling introduction to the field of global health. Drawn from a Harvard course developed by their student Matthew Basilico, this work provides an accessible and engaging framework for the study of global health. Insisting on an approach that is historically deep and geographically broad, the authors underline the importance of a transdisciplinary approach, and offer a highly readable distillation of several historical and ethnographic perspectives of contemporary global health problems. The case studies presented throughout Reimagining Global Health bring together ethnographic, theoretical, and historical perspectives into a wholly new and exciting investigation of global health. The interdisciplinary approach outlined in this text should prove useful not only in schools of public health, nursing, and medicine, but also in undergraduate and graduate classes in anthropology, sociology, political economy, and history, among others.</t>
  </si>
  <si>
    <t>List of Illustrations and TablesPreface by Paul Farmer1. Introduction: A Biosocial ApproachPaul Farmer, Jim Yong Kim, Arthur Kleinman, Matthew Basilico2. Unpacking Global Health: Theory and CritiqueBridget Hanna, Arthur Kleinman3. Colonial Medicine and Its LegaciesJeremy Greene, Marguerite Thorp Basilico, Heidi Kim, Paul Farmer4. Health for All? Competing Theories and GeopoliticsMatthew Basilico, Jonathan Weigel, Anjali Motgi, Jacob Bor, Salmaan Keshavjee5. Redefining the Possible: The Global AIDS ResponseLuke Messac, Krishna Prabhu6. Building an Effective Rural Health Delivery Model in Haiti and RwandaPeter Drobac, Matthew Basilico, Luke Messac, David Walton, Paul Farmer7. Scaling Up Effective Delivery Models WorldwideJim Yong Kim, Michael Porter, Joseph Rhatigan, Rebecca Weintraub, Matthew Basilico, Paul Farmer8. The Unique Challenges of Mental Health and MDRTB: Critical Perspectives on Metrics of Disease BurdenAnne Becker, Anjali Motgi, Jonathan Weigel, Giuseppe Raviola, Salmaan Keshavjee, Arthur Kleinman9. Values and Global HealthArjun Suri, Jonathan Weigel, Luke Messac, Marguerite Thorp Basilico, Matthew Basilico, Bridget Hanna, Salmaan Keshavjee, Arthur Kleinman10. Taking Stock of Foreign AidPaul Farmer, Jonathan Weigel, Matthew Basilico11. Global Health Priorities for the Early Twenty-First CenturyJonathan Weigel, Matthew Basilico, Vanessa Kerry, Madeleine Ballard, Anne Becker, Gene Bukhman, Ophelia Dahl, Andy Ellner, Louise Ivers, David Jones, John Meara, Joia Mukherjee, Amy Sievers, Alyssa Yamamoto, Paul Farmer12. A Movement for Global Health Equity?Matthew Basilico, Vanessa Kerry, Luke Messac, Arjun Suri, Jonathan Weigel, Marguerite Thorp Basilico, Joia Mukherjee, Paul FarmerAppendix: Declaration of Alma-AtaNotesNotes on ContributorsAcknowledgmentsIndex</t>
  </si>
  <si>
    <t>FarmerPaul: Paul Farmer is co-founder of Partners In Health and Chair of the Department of Global Health and Social Medicine at Harvard Medical School. He has authored numerous books, including Pathologies of Power: Health, Human Rights, and The New War on the Poor.Jim Yong Kim is co-founder of Partners In Health and the current President of the World Bank Group.Arthur Kleinman is Professor of Anthropology at Harvard University and Professor of Social Medicine at Harvard Medical School. He is the author of numerous influential works including The Illness Narratives: Suffering, Healing, And The Human Condition.Matthew Basilico is a medical student at Harvard Medical School and a PhD candidate in economics at Harvard University. He was a Fulbright Scholar in Malawi, where he has lived and worked with his wife Marguerite.</t>
  </si>
  <si>
    <t>Buddhism and Medicine</t>
  </si>
  <si>
    <t>An Anthology of Premodern Sources</t>
  </si>
  <si>
    <t>Salguero, C. Pierce</t>
  </si>
  <si>
    <t>History and Ethics of Medicine</t>
  </si>
  <si>
    <t xml:space="preserve"> MED039000 MEDICAL / History; REL007010 RELIGION / Buddhism / History; REL007020 RELIGION / Buddhism / Rituals &amp; Practice; REL106000 RELIGION / Religion &amp; Science</t>
  </si>
  <si>
    <t>This anthology combines dozens of English-language translations of premodern Buddhist texts with contextualizing introductions by leading international scholars in Buddhist studies, history of medicine, and a range of other fields</t>
  </si>
  <si>
    <t>Table of Contents AcknowledgmentsAbbreviationsIntroductionDoctrinal Considerations1. Illness, Cure, and Care: Selections from the Pāli Canon, by Dhivan Thomas Jones2. The Healing Potential of the Awakening Factors in Early Buddhist Discourse, by Anālayo 3. Curing/Curating Illness: Selections from the Chapter on the “Sufferings of Illness” from A Grove of Pearls from the Garden of Dharma, by Alexander O. Hsu4. Understanding the Dosa: A Summary of the Art of Medicine from the Sūtra of Golden Light, by C. Pierce Salguero5. Fetal Suffering in the Descent Into the Womb Sūtra, by Amy Paris Langenberg6. Health and Sickness of Body and Mind: Selections from the Yogācāra-bhūmi, by Dan Lusthaus7. Overcoming Illness with Insight: Kokan Shiren’s Treatise on the Nature of Illness and Its Manifestations, by Edward Drott8. Karma in the Bathhouse: The Sūtra on Bathing the Sangha in the Bathhouse, by C. Pierce Salguero9. Liberating the Whole World: Sudhana’s Meeting with Samantanetra from the Sūtra of the Entry Into the Realm of Reality, by William J. GiddingsHealing and Monastic Discipline10. Medical Practice as Wrong Livelihood: Selections from the Pāli Discourses, Vinaya, and Commentaries, by David Fiordalis11. Nuns, Laywomen, and Healing: Three Rules from a Sanskrit Nuns Disciplinary Code, by Amy Paris Langenberg12. Stories of Healing from the Section on Medicines in the Pāli Vinaya, by David Fiordalis13. Rules on Medicines from the Five-Part Vinaya of the Mahīśāsaka School, by C. Pierce Salguero14. Food and Medicine in the Chinese Vinayas: Daoxuan’s Emended Commentary on Monastic Practices from the Dharmaguptaka Vinaya, by J. E. E. Pettit15. Toilet Care in Buddhist Monasteries: Health, Decency, and Ritual, by Ann Heirman and Mathieu Torck16. Health Care in Indian Monasteries: Selections from Yijing's Re</t>
  </si>
  <si>
    <t>Kenneth Zysk, University of Copenhagen:A welcome addition to studies involving the healing traditions connected with Buddhism in South, Southeast, and East  Asia. It will appeal to students of Buddhism, Asian medicine, and, importantly, the history of medicine.Victor Mair, Professor of Chinese Language and Literature, University of Pennsylvania:This is a most unusual project. It will be a unique and valuable resource, both for students of Buddhism and for students of the history of medicine. There has never been anything like it in any language.Robert Thurman, Jey Tsong Khapa Professor of Indo-Tibetan Buddhist Studies, Columbia University:C. Pierce Salguero’s Buddhism and Medicine is an amazingly rich and comprehensive collection of studies of texts and observed practices from all over the Asian lands where Buddhism’s manifestations made extensive contributions to the cultures. This book is a remarkable labor of scholarship and dedication—I cannot recommend it highly enough for anyone interested in Buddhism, the history of medicine, and the mutually fruitful interaction of the Asian medicine traditions and Western biomedical tradition that is happening all around us today.</t>
  </si>
  <si>
    <t>C. Pierce Salguero is aassociate professor of Asian history and religious studies at Pennsylvania State University’s Abington College. He is the author of Translating Buddhist Medicine in Medieval China (2014), Traditional Thai Medicine (2016), and numerous scholarly articles and popular works on Buddhism and traditional medicine in Asia.</t>
  </si>
  <si>
    <t>Passions of Our Time</t>
  </si>
  <si>
    <t>Kristeva, Julia</t>
  </si>
  <si>
    <t xml:space="preserve"> BIO026000 BIOGRAPHY &amp; AUTOBIOGRAPHY / Personal Memoirs; LIT000000 LITERARY CRITICISM / General; PHI026000 PHILOSOPHY / Criticism; PSY000000 PSYCHOLOGY / General; PSY026000 PSYCHOLOGY / Movements / Psychoanalysis; REL105000 RELIGION / Sexuality &amp; Gender Studies</t>
  </si>
  <si>
    <t>Passions of the Times showcases recent essays of Julia Kristeva’s that demonstrate her capacious intellect, her gifts as a stylist, and the profound contribution of her thought to the challenges of the present. Kristeva considers literature, translation, psychoanalysis, disability, gender, humanism, and universalism, among other topics.</t>
  </si>
  <si>
    <t>ContentsForewordLawrence D. KritzmanAcknowledgmentsI. Singular Liberties1. My Alphabet or, How I Am a Letter2. Reliance: What Is Loving for a Mother?3. How to Speak to Literature with Roland Barthes4. Emile Benveniste, a Linguist Who Neither Says nor Hides, but SignifiesII. Psychoanalysis5. Freud, the Heart of the Matter6. The Contemporary Contribution of Psychoanalysis7. A Father Is Being Beaten to Death8. Maternal Eroticism9. Speaking in Psychoanalysis: From Symbols to Flesh and Back Again10. Affect, That “Intense Depth of Words”11. The Lacan EventIII. Women12. Antigone, Limit and Horizon13. The Passion According to Teresa of Avila14. Beauvoir DreamsIV. Humanism15. A Felicity Named Rousseau16. Speech, That Experience17. Disability Revised: The Tragic and Chance18. From “Critical Modernity” to “Analytical Modernity”19. In Jerusalem: Monotheisms and Secularization and the Need to Believe20. Dare Humanism21. Ten Principles for Twenty-First-Century Humanism22. On the Sanctity of Human LifeV. France, Europe, China23. Moses, Freud, and China24. Diversity Is My Motto25. The French Cultural MessageVI. Positions26. The Universal in the Singular27. Can One Be a Muslim Woman and a Shrink?28. One Is Born Woman, but I Become OneNotesIndex</t>
  </si>
  <si>
    <t>Kelly Oliver, author of Reading Kristeva: Unraveling the Double-bind:The essays and interviews in Passions of Our Time not only thoughtfully extend and develop some of Kristeva's seminal ideas but also brilliantly address pressing contemporary issues, such as changing notions of motherhood, fatherhood, disability, and sexuality, and powerfully demonstrate that psychoanalysis is still relevant today. This volume makes it clear why Julia Kristeva is one of the most important cultural critics of our time.Verena Conley, Harvard University:Ranging from literature and the visual arts to psychoanalysis, religion, the question of women, and politics, the essays gathered in this volume deal with the experience of time in birth and rebirth, with the time of events and emergencies and, no less, with the existential dimension of time as opposed to what technologies of sensation are programmed to make of it. In her inimitable and provocative signature style, Kristeva graces her readers with brilliant readings of texts, paintings, sculptures, artists, and political events. Passions of Our Time is an excellent book.</t>
  </si>
  <si>
    <t>KristevaJulia: Julia Kristeva is professor of linguistics at the Université de Paris VII and author of many acclaimed works and novels, including The Severed Head: Capital Visions, This Incredible Need to Believe, Hatred and Forgiveness, and Teresa, My Love: An Imagined Life of the Saint of Avila, all published by Columbia. She is the recipient of the Hannah Arendt Prize for Political Thought and the Holberg International Memorial Prize.Julia Kristeva is professor emerita of linguistics at the Université de Paris VII and author of many acclaimed works. Her Columbia University Press books include Hatred and Forgiveness (2012) The Severed Head: Capital Visions (2014) and, with Philippe Sollers, Marriage as a Fine Art (2016).Lawrence D. Kritzman is Pat and John Rosenwald Research Professor in the Arts and Sciences and professor of French and comparative literature at Dartmouth  College. He is the author of The Fabulous Imagination: On Montaigne’s Essays (2012) and editor of the Columbia History of Twentieth-Century French Thought (2006) and the Columbia University Press series European Perspectives.Constance Borde and Sheila Malovany-Chevallier live and work in Paris, France. They are the translators of The Second Sex, by Simone de Beauvoir.</t>
  </si>
  <si>
    <t>Madness in Civilization</t>
  </si>
  <si>
    <t>A Cultural History of Insanity, from the Bible to Freud, from the Madhouse to Modern Medicine</t>
  </si>
  <si>
    <t>Scull, Andrew</t>
  </si>
  <si>
    <t xml:space="preserve"> HIS000000 HISTORY / General; PSY015000 PSYCHOLOGY / History; PSY036000 PSYCHOLOGY / Mental Health; SOC057000 SOCIAL SCIENCE / Disease &amp; Health Issues</t>
  </si>
  <si>
    <t>The loss of reason, a sense of alienation from the commonsense world we all like to imagine we inhabit, the shattering emotional turmoil that seizes hold and won't let go—these are some of the traits we associate with madness. Today, mental disturbance is most commonly viewed through a medical lens, but societies have also sought to make sense of it through religion or the supernatural, or by constructing psychological or social explanations in an effort to tame the demons of unreason. Madness in Civilization traces the long and complex history of this affliction and our attempts to treat it.Beautifully illustrated throughout, Madness in Civilization takes readers from antiquity to today, painting a vivid and often harrowing portrait of the different ways that cultures around the world have interpreted and responded to the seemingly irrational, psychotic, and insane. From the Bible to Sigmund Freud, from exorcism to mesmerism, from Bedlam to Victorian asylums, from the theory of humors to modern pharmacology, the book explores the manifestations and meanings of madness, its challenges and consequences, and our varied responses to it. It also looks at how insanity has haunted the imaginations of artists and writers and describes the profound influence it has had on the arts, from drama, opera, and the novel to drawing, painting, and sculpture.Written by one of the world's preeminent historians of psychiatry, Madness in Civilization is a panoramic history of the human encounter with unreason.</t>
  </si>
  <si>
    <t xml:space="preserve"> Madness in Civilization is a brilliant, provocative, and hugely entertaining history of the treatment and mistreatment of the mentally ill. Packed with bizarre details and disturbing facts, Andrew Scull's book offers fresh and compelling insights on the way medicine's inability to solve the mystery of madness has both haunted and shaped two thousand years of culture. Required reading for anyone who has ever gone to a shrink! —Dirk Wittenborn, author of PharmakonMethodical yet always engrossing. . . . Scull's book is an outstanding illumination.---Oliver Kamm, Times of London[A] far-ranging, illuminating study of minds gone awry across space and time. . . . Scull is sharp on every point, but some of his best moments come when he explains the introduction of psychoanalysis into pop culture in the postwar period, thanks in good part to Hollywood, and when he takes a sidelong look at both the drug-dependent psychiatry of today and its discontents, such as Scientology. To be read as both corrective and supplement to Foucault, Szasz, and Rieff. Often brilliant and always luminous and rewarding.Madness in Civilization is a landmark study, as authoritative as it is readable in its account of the devastatingly sad understory of human society. It's enraging, intensely unsparing reading, but it's a masterpiece.  .---Steve Donoghue, Open Letters MonthlyIn this centuries-spanning history, Andrew Scull reveals how mental illness was treated by numerous societies. . . . Madness in Civilization ultimately tears down the supposed barriers between society and the mentally ill, highlighting the many ways so-called 'madness' has been appropriated, marginalized and understood in the course of human history.---Bridey Heing, Paste Magazine[a] vast and rather brilliant book.---Matt Haig, IndependentI've only just started Andrew Scull's Madness in Civilization: A Cultural History</t>
  </si>
  <si>
    <t>Andrew Scull is Distinguished Professor of Sociology and Science Studies at the University of California, San Diego. He is the author of Masters of Bedlam: The Transformation of the Mad-Doctoring Trade (Princeton).</t>
  </si>
  <si>
    <t>Rewriting the Soul</t>
  </si>
  <si>
    <t>Multiple Personality and the Sciences of Memory</t>
  </si>
  <si>
    <t>Hacking, Ian</t>
  </si>
  <si>
    <t xml:space="preserve"> PSY015000 PSYCHOLOGY / History</t>
  </si>
  <si>
    <t>Twenty-five years ago one could list by name the tiny number of multiple personalities recorded in the history of Western medicine, but today hundreds of people receive treatment for dissociative disorders in every sizable town in North America. Clinicians, backed by a grassroots movement of patients and therapists, find child sexual abuse to be the primary cause of the illness, while critics accuse the  MPD  community of fostering false memories of childhood trauma. Here the distinguished philosopher Ian Hacking uses the MPD epidemic and its links with the contemporary concept of child abuse to scrutinize today's moral and political climate, especially our power struggles about memory and our efforts to cope with psychological injuries. What is it like to suffer from multiple personality? Most diagnosed patients are women: why does gender matter? How does defining an illness affect the behavior of those who suffer from it? And, more generally, how do systems of knowledge about kinds of people interact with the people who are known about? Answering these and similar questions, Hacking explores the development of the modern multiple personality movement. He then turns to a fascinating series of historical vignettes about an earlier wave of multiples, people who were diagnosed as new ways of thinking about memory emerged, particularly in France, toward the end of the nineteenth century. Fervently occupied with the study of hypnotism, hysteria, sleepwalking, and fugue, scientists of this period aimed to take the soul away from the religious sphere. What better way to do this than to make memory a surrogate for the soul and then subject it to empirical investigation?  Made possible by these nineteenth-century developments, the current outbreak of dissociative disorders is embedded in new political settings. Rewriting the Soul concludes with a powerful analysis linking historical and contemporary material in a fresh contribution to the arc</t>
  </si>
  <si>
    <t>In this brilliant and provocative new book, Ian Hacking fixes his searching gaze on the hot topic of multiple personality. The results are remarkable.... In Hacking's hands, multiple personality emerges as a paradigmatic case study illuminating basic questions about truth, memory, fact and fiction, about knowledge, science, and identity.... [This book] treats these impossibly difficult problems of knowability in the human sciences with grace and wisdom.---Ellen Herman, Contemporary PsychologyWinner of the 1995 Pierre Janet Writing Award, International Society for the Study of DissociationThe details of Hacking's discussion are enthralling and illuminating. He manages to avoid altogether the sensationalism usually associated with treatments of multiple personality, providing an informative history and raising deep and important philosophical issues.---Marya Schechtman, Mind</t>
  </si>
  <si>
    <t>Ian Hacking is University Professor of Philosophy and a member of the Institute for the History and Philosophy of Science and Technology at the University of Toronto. Among his numerous works are The Taming of Chance and Representing and Intervening.</t>
  </si>
  <si>
    <t>Community Organizing and Community Building for Health and Welfare</t>
  </si>
  <si>
    <t>Minkler, Meredith</t>
  </si>
  <si>
    <t>Rutgers University Press</t>
  </si>
  <si>
    <t xml:space="preserve"> MED000000 MEDICAL / General; MED078000 MEDICAL / Public Health; POL019000 POLITICAL SCIENCE / Public Policy / Social Services &amp; Welfare; POL029000 POLITICAL SCIENCE / Public Policy / Social Policy; SOC016000 SOCIAL SCIENCE / Human Services; SOC025000 SOCIAL SCIENCE / Social Work; SOC057000 SOCIAL SCIENCE / Disease &amp; Health Issues</t>
  </si>
  <si>
    <t>The third edition of Community Organizing and Community Building for Health and Welfare provides new and more established ways to approach community building and organizing, from collaborating with communities on assessment and issue selection to using the power of coalition building, media advocacy, and social media to enhance the effectiveness of such work.With a strong emphasis on cultural relevance and humility, this collection offers a wealth of case studies in areas ranging from childhood obesity to immigrant worker rights to health care reform. A  tool kit  of appendixes includes guidelines for assessing coalition effectiveness, exercises for critical reflection on our own power and privilege, and training tools such as  policy bingo.  From former organizer and now President Barack Obama to academics and professionals in the fields of public health, social work, urban planning, and community psychology, the book offers a comprehensive vision and on-the-ground examples of the many ways community building and organizing can help us address some of the most intractable health and social problems of our times.Dr. Minkler's course syllabus: Although Dr. Minkler has changed the order of some chapters in the syllabus to accommodate guest speakers and help students prep for the midterm assignment she uses, she arranged the actual book layout in a way that should flow quite naturally if instructors wish to use it in the order in which chapters appear.</t>
  </si>
  <si>
    <t>ContentsIllustrationsAcknowledgmentsIntroductionChapter 2Chapter 3Chapter 4Chapter 5Chapter 6Chapter 7Chapter 8Chapter 9Chapter 10Chapter 11Chapter 12Chapter 13Chapter 14Chapter 15Chapter 16Chapter 17Chapter 18Chapter 19Chapter 20Chapter 21&lt;</t>
  </si>
  <si>
    <t xml:space="preserve"> Minkler has created a volume useful to practitioners and academics interested in working together to produce positive community change. This is a must-read for anyone interested in making a difference in their communities in socially just and equitable ways. — Marc Zimmerman, professor at University of Michigan School of Public Health“This is an important resource of great value for those studying publichealth, health education, social work, andtheory-based program planning. Minkler's new text offersinsightful overviews, case examples, and a rich appendix of tools.”— Dr. Rima Rudd, Harvard School of Public Health“Minkler has authority in her field and is known for sound scholarship. This is an obvious text for courses in health education and social work both at the graduate and undergraduate levels.”— Dona Schneider, Bloustein School of Planning and Public Policy, Rutgers University The third edition of this comprehensive, excellent book is a welcome resource for public health professionals and social workers interested in the 'art and science' of organizing and building communities. Amust read for health education students interested in community-related work. Highly recommended. — Choice</t>
  </si>
  <si>
    <t>MEREDITH MINKLER, DrPH, MPH, is a professor of health and behavior at the School of Public Health, University of California, Berkeley, and the founding director of the university’s Center on Aging. She is the coauthor or editor of numerous books, including Community-Based Participatory Research: From Processes to Outcomes (with Nina Wallerstein).</t>
  </si>
  <si>
    <t>Disease and Representation</t>
  </si>
  <si>
    <t>Images of Illness from Madness to Aids</t>
  </si>
  <si>
    <t>Gilman, Sander L.</t>
  </si>
  <si>
    <t xml:space="preserve"> MED022000 MEDICAL / Diseases</t>
  </si>
  <si>
    <t>Sander L. Gilman, whose pioneering work on the history of stereotypes has become a model for scholars in many fields, here examines the images that society creates of disease and its victims.</t>
  </si>
  <si>
    <t xml:space="preserve">David Rothman, College of Physicians and Sugeons, Columbia University: With skill and insight, Sander Gilman explores how people imagine disease and how disease is represented in their cultures. His essays are impressive in range and content, drawing on evidence from poetry, art, literature, and science over time and space. </t>
  </si>
  <si>
    <t>GilmanSander L.: Sander L. Gilman is Goldwyn Smith Professor of Humane Studies in the Departments of German Literature and Near Eastern Studies at Cornell University and is also Professor of the History of Psychiatry at the Cornell Medical College.</t>
  </si>
  <si>
    <t>The Recursive Mind</t>
  </si>
  <si>
    <t>The Origins of Human Language, Thought, and Civilization - Updated Edition</t>
  </si>
  <si>
    <t>Corballis, Michael C.</t>
  </si>
  <si>
    <t xml:space="preserve"> MED057000 MEDICAL / Neuroscience; PHI015000 PHILOSOPHY / Mind &amp; Body; PSY008000 PSYCHOLOGY / Cognitive Psychology &amp; Cognition; SCI027000 SCIENCE / Life Sciences / Evolution</t>
  </si>
  <si>
    <t>The Recursive Mind challenges the commonly held notion that language is what makes us uniquely human. In this compelling book, Michael Corballis argues that what distinguishes us in the animal kingdom is our capacity for recursion: the ability to embed our thoughts within other thoughts.  I think, therefore I am,  is an example of recursive thought, because the thinker has inserted himself into his thought. Recursion enables us to conceive of our own minds and the minds of others. It also gives us the power of mental  time travel --the ability to insert past experiences, or imagined future ones, into present consciousness. Drawing on neuroscience, psychology, animal behavior, anthropology, and archaeology, Corballis demonstrates how these recursive structures led to the emergence of language and speech, which ultimately enabled us to share our thoughts, plan with others, and reshape our environment to better reflect our creative imaginations. He shows how the recursive mind was critical to survival in the harsh conditions of the Pleistocene epoch, and how it evolved to foster social cohesion. He traces how language itself adapted to recursive thinking, first through manual gestures, then later, with the emergence of Homo sapiens, vocally. Toolmaking and manufacture arose, and the application of recursive principles to these activities in turn led to the complexities of human civilization, the extinction of fellow large-brained hominins like the Neandertals, and our species' supremacy over the physical world.Some images inside the book are unavailable due to digital copyright restrictions.</t>
  </si>
  <si>
    <t xml:space="preserve"> Corballis offers a novel synthesis of language, mental time travel, and theory of mind within an evolutionary perspective. The Recursive Mind is very well written for a general readership, but with lots of targeted references for experts. —Michael A. Arbib, coauthor of The Construction of RealityThe Recursive Mind: The Origins of Human Language, Thought, and Civilization, is a fascinating and well-grounded exposition of the nature and power of recursion. In its ultra-reasonable way, this is quite a revolutionary book because it attacks key notions about language and thought. Most notably, it disputes the idea, argued especially by linguist Noam Chomsky, that thought is fundamentally linguistic--in other words, you need language before you can have thoughts.---Liz Else, New ScientistEngaging.The book nicely represents current trends in evolution-based cognitive science and presupposes very little by way of background.---Mark Aronoff, Quarterly Review of BiologyMichael Corballis has written a delightful book that makes an important contribution to our understanding of the emergence of our unique capacity to communicate using a verbal generative language. . . . Although I do not agree entirely with all of Corballis' positions, I do subscribe to most of them. More importantly I admire the way in which he formulates issues worth thinking about, which alone makes his contribution very valuable. I am happy to recommend this book to both lay readers and experts in the field.---Robert K. Logan, Journal of Multilingual and Multicultural Development This is a wonderful book by an expert writer. Corballis tracks the importance of recursion in the context of language, theory of mind, and mental time travel, and concludes that its emergence explains much about how we became human. He proposes a novel answer to an enduring mystery. This book is a significant achievement. —Thomas Suddendorf, Universit</t>
  </si>
  <si>
    <t>Michael C. Corballis is professor emeritus of psychology at the University of Auckland in New Zealand. His books include From Hand to Mouth: The Origins of Language (Princeton) and A Very Short Tour of the Mind: 21 Short Walks around the Human Brain.</t>
  </si>
  <si>
    <t>Sexual Chemistry</t>
  </si>
  <si>
    <t>A History of the Contraceptive Pill</t>
  </si>
  <si>
    <t>Marks, Lara V.</t>
  </si>
  <si>
    <t xml:space="preserve"> MED039000 MEDICAL / History</t>
  </si>
  <si>
    <t>Heralded as the catalyst of the sexual revolution and the solution to global overpopulation, the contraceptive pill was one of the twentieth century`s most important inventions. It has not only transformed the lives of millions of women but has also pushed the limits of drug monitoring and regulation across the world. This deeply-researched new history of the oral contraceptive shows how its development and use have raised crucial questions about the relationship between science, medicine, technology, and society.Lara Marks traces the scientific origins of the pill to Europe and Mexico in the early years of the twentieth century, challenging previous accounts that championed it as a North American product. She explores the reasons why the pill took so long to be developed and explains why it did not prove to be the social panacea envisioned by its inventors. Unacceptable to the Catholic Church, rejected by countries such as India and Japan, too expensive for women in poor countries, it has, more recently, been linked to cardiovascular problems. Reviewing the positive effects of the pill, Marks shows how it has been transformed from a tool for the prevention of conception to a major weapon in the fight against cancer.</t>
  </si>
  <si>
    <t>The Body Multiple</t>
  </si>
  <si>
    <t>Ontology in Medical Practice</t>
  </si>
  <si>
    <t>Mol, Annemarie</t>
  </si>
  <si>
    <t>Weintraub, E. Roy / Smith, Barbara Herrnstein</t>
  </si>
  <si>
    <t>Science and Cultural Theory</t>
  </si>
  <si>
    <t>Duke University Press</t>
  </si>
  <si>
    <t xml:space="preserve"> MED035000 MEDICAL / Health Care Delivery</t>
  </si>
  <si>
    <t>The Body Multiple is an extraordinary ethnography ofan ordinary disease. Drawing on fieldwork in a Dutch university hospital, AnnemarieMol looks at the day-to-day diagnosis and treatment of atherosclerosis. A patientinformation leaflet might describe atherosclerosis as the gradual obstruction of thearteries, but in hospital practice this one medical condition appears to be manyother things. From one moment, place, apparatus, specialty, or treatment, to thenext, a slightly different “atherosclerosis” is being discussed, measured, observed,or stripped away. This multiplicity does not imply fragmentation instead, thedisease is made to cohere through a range of tactics including transporting formsand files, making images, holding case conferences, and conducting doctor-patientconversations.The Body Multiple juxtaposes two distincttexts. Alongside Mol’s analysis of her ethnographic material—interviews with doctorsand patients and observations of medical examinations, consultations, andoperations—runs a parallel text in which she reflects on the relevant literature.Mol draws on medical anthropology, sociology, feminist theory, philosophy, andscience and technology studies to reframe such issues as the disease-illnessdistinction, subject-object relations, boundaries, difference, situatedness, andontology. In dialogue with one another, Mol’s two texts meditate on the multiplicityof reality-in-practice.Presenting philosophical reflections onthe body and medical practice through vivid storytelling, The BodyMultiple will be important to those in medical anthropology, philosophy,and the social study of science, technology, andmedicine.</t>
  </si>
  <si>
    <t>Preface vii1. Doing Disease 12. DifferentAtheroscleroses 293. Coordination 534.Distribution 875. Inclusion 1196. DoingTheory 151Bibliography 185Index191</t>
  </si>
  <si>
    <t>“The Body Multiple is a magnificentachievement. Annemarie Mol deftly reveals in compelling language how ontologies arenot transcendent but are brought about in practice. Focusing on the body anddisease, her ethnography of the manipulation of knowledge, and not the objects ofknowledge, forces us to comprehend reality as multiple. This book will, withoutdoubt, move the philosophy and anthropology of medicine to new heights.”—MargaretLock, McGillUniversity“The BodyMultiple is compelling, wonderfully and sometimes slyly well-written, andfull of innovative insights into ‘actually existing medical practice.’ Mol’sparallel text is well-placed intellectually in relation to her primary research texton atherosclerosis, and it provides a powerful teaching tool on how to think throughand with science studies literatures when conducting an empiricalproject.”—Rayna Rapp, New YorkUniversity</t>
  </si>
  <si>
    <t>Annemarie Mol is Socrates Professor of Political Theory at theUniversity of Twente in the Netherlands. She is coeditor of Differences inMedicine: Unraveling Practices, Techniques, and Bodies andComplexities: Social Studies of Knowledge Practices, bothpublished by Duke University Press.</t>
  </si>
  <si>
    <t>What Makes Us Smart</t>
  </si>
  <si>
    <t>The Computational Logic of Human Cognition</t>
  </si>
  <si>
    <t>Gershman, Samuel</t>
  </si>
  <si>
    <t xml:space="preserve"> COM036000 COMPUTERS / Logic Design; MAT018000 MATHEMATICS / Logic; PSY000000 PSYCHOLOGY / General; PSY008000 PSYCHOLOGY / Cognitive Psychology &amp; Cognition; PSY051000 PSYCHOLOGY / Cognitive Neuroscience &amp; Cognitive Neuropsychology *; SCI089000 SCIENCE / Life Sciences / Neuroscience</t>
  </si>
  <si>
    <t>How a computational framework can account for the successes and failures of human cognitionAt the heart of human intelligence rests a fundamental puzzle: How are we are incredibly smart and stupid at the same time? No existing machine can match the power and flexibility of human perception, language, and reasoning. Yet, we routinely commit errors that reveal the failures of our thought processes. What Makes Us Smart makes sense of this paradox by arguing that our cognitive errors are not haphazard. Rather, they are the inevitable consequences of a brain optimized for efficient inference and decision making within the constraints of time, energy, and memory—in other words, data and resource limitations. Framing human intelligence in terms of these constraints, Samuel Gershman shows how a deeper computational logic underpins the “stupid” errors of human cognition.Embarking across psychology, neuroscience, computer science, linguistics, and economics, Gershman presents unifying principles that govern human intelligence. First, inductive bias: any system that makes inferences based on limited data must constrain its hypotheses in some way before observing data. Second, approximation bias: any system that makes inferences and decisions with limited resources must make approximations. Applying these principles to a range of computational errors made by humans, Gershman demonstrates that intelligent systems designed to meet these constraints yield characteristically human errors.Examining how humans make intelligent and maladaptive decisions, What Makes Us Smart delves into the successes and failures of cognition.</t>
  </si>
  <si>
    <t>“In What Makes Us Smart, Gershman turns his creative and fertile mind to writing a compelling defense of the seeming impurities of our reason. He examines the broad and deep implications of the limited data and computation under which the rest of us labor, and his analysis is reassuring and revealing in equal measure.”—Peter Dayan, Max Planck Institute for Biological Cybernetics</t>
  </si>
  <si>
    <t>Samuel Gershman is associate professor of psychology at Harvard University and the director of the Computational Cognitive Neuroscience Laboratory. Twitter @gershbrain</t>
  </si>
  <si>
    <t>Looking at Trauma</t>
  </si>
  <si>
    <t>A Tool Kit for Clinicians</t>
  </si>
  <si>
    <t>Wall, Shelley / Hughes, Lesley / Hershler, Abby / Nguyen, Patricia</t>
  </si>
  <si>
    <t>Graphic Medicine</t>
  </si>
  <si>
    <t>23</t>
  </si>
  <si>
    <t>Penn State University Press</t>
  </si>
  <si>
    <t xml:space="preserve"> PSY007000 PSYCHOLOGY / Clinical Psychology; PSY008000 PSYCHOLOGY / Cognitive Psychology &amp; Cognition; PSY010000 PSYCHOLOGY / Psychotherapy / Counseling; PSY012000 PSYCHOLOGY / Education &amp; Training; PSY022040 PSYCHOLOGY / Psychopathology / Post-Traumatic Stress Disorder (PTSD)</t>
  </si>
  <si>
    <t>Looking at Trauma: A Tool Kit for Clinicians is an easy-to-use, engaging resource designed to address the challenges health care professionals face in providing much-needed trauma psychoeducation to clients with histories of childhood trauma.  Developed by trauma therapists Abby Hershler and Lesley Hughes in collaboration with artist Patricia Nguyen and biomedical communications specialist Shelley Wall, this book presents twelve trauma treatment models accompanied by innovative comics. The models help clinicians provide practical information about the impacts of trauma to their clients&amp;mdashand support those clients in understanding and managing their distressing symptoms.Topics covered include complex posttraumatic stress disorder, stress disorder, emotion regulation, memory, relationship patterns, and self-care. Each chapter features step-by-step instructions on how to use the treatment models with clients practical educational tips from experienced clinicians in the field of childhood trauma interactive trauma education comics a foundational framework focused on care for the provider and references for further study.Intended for use in both therapeutic and classroom settings, this book is a valuable resource for all healthcare workers. In particular, social workers, psychotherapists, spiritual care providers, nurses, occupational therapists, psychologists, primary care physicians, and psychiatrists will find this tool kit indispensable.</t>
  </si>
  <si>
    <t>&amp;ldquoWhat distinguishesLooking at Traumafrom other books are the wonderful comics that present psychoeducational information about trauma in an easily accessible way.The images can help clients understand their responses to overwhelming events,empowering them to continue the self-reflection necessary for healing.In this way, the pictures and words serve as co-therapists, making the clinician´s job a little bit lighter!&amp;rdquo&amp;mdashLisa Plotkin, LCSW&amp;ldquoIn Looking at Trauma,the authors share invaluableexperiential knowledgegained through their work with trauma survivors, while alsosynthesizing denser preceding works on trauma therapy and recovery. The result is a manageable and informative tool kit for service providers and educators.&amp;rdquo&amp;mdashJulie Blair, MSW, RSW</t>
  </si>
  <si>
    <t>HershlerAbby: Abby Hershler (MD, MA, FRCPC) is a psychiatrist and Lecturer in the Department of Psychiatry at the University of Toronto. She is a Fellow of the Royal College of Physicians and Surgeons of Canada.NguyenPatricia: Lesley Hughes (MSW, RSW) is a registered social worker/psychotherapist.</t>
  </si>
  <si>
    <t>The Stigma Effect</t>
  </si>
  <si>
    <t>Unintended Consequences of Mental Health Campaigns</t>
  </si>
  <si>
    <t>Corrigan, Patrick</t>
  </si>
  <si>
    <t xml:space="preserve"> MED078000 MEDICAL / Public Health; PSY036000 PSYCHOLOGY / Mental Health; SOC057000 SOCIAL SCIENCE / Disease &amp; Health Issues</t>
  </si>
  <si>
    <t>In The Stigma Effect, psychologist Patrick W. Corrigan examines the unintended consequences of mental health campaigns and proposes new policies in their place. He argues that effective strategies require leadership by those with lived experience, as their stories replace ideas of incompetence and dangerousness with ones of hope and empowerment.</t>
  </si>
  <si>
    <t>AcknowledgmentsPreface1. Who Is the Person with Serious Mental Illness? 2. What Is the Stigma of Mental Illness?3. Three Competing Agendas to Erase Stigma4. It Is Much More Than Changing Words5. Protest: Just Say No to Stigma6. Beware the Educational Fix7. Beating Stigma Person to Person8. Lessons Learned for Future AdvocacyReferencesIndex</t>
  </si>
  <si>
    <t>Stephanie Knaak, University of Calgary:The strength of this book is the way it balances the interconnected components of self-stigma and public stigma, with equally strong treatment of both. It will be of interest to  people interested or involved in stigma reduction, either as advocates, policy folks, or personally.Larry Davidson, Yale University School of Medicine:This is a special book. Not only does Corrigan provide the best introduction to mental illness that I have seen, as well as providing concrete guidance on how to end the stigma associated with it, but by interweaving his own experiences, Corrigan offers the academic community a new and inspiring model for disseminating our work in a more engaging and effective way. The result is a book that raises the bar for the rest of us.Robert Whitaker, author of Anatomy of an Epidemic: Magic Bullets, Psychiatric Drugs, and the Astonishing Rise of Mental Illness:How do we, as a society, reduce stigmatization of the seriously mentally ill? As Patrick Corrigan persuasively argues in this thorough inquiry into the subject, we should listen to their stories, for then we will discover fellow human beings, and not the “other” we fear.</t>
  </si>
  <si>
    <t>CorriganPatrick: Patrick Corrigan is Distinguished Professor of Psychology at the Illinois Institute of Technology.  He has authored or edited fifteen books, including On the Stigma of Mental Illness: Practical Strategies for Research and Social Change (American Psychological Association Press, 2005)  Challenging the Stigma of Mental Illness: Lessons for Advocates and Therapists (Wiley, 2011) and The Stigma of Disability and Disease: Empirical Models and Implications for Change (APA, 2014).Patrick W. Corrigan is Distinguished Professor of Psychology at the Illinois Institute of Technology. He is principal investigator of the National Consortium for Stigma and Empowerment. His books include The Stigma of Disease and Disability (2014).</t>
  </si>
  <si>
    <t>The Master and His Emissary</t>
  </si>
  <si>
    <t>The Divided Brain and the Making of the Western World</t>
  </si>
  <si>
    <t>McGilchrist, Iain</t>
  </si>
  <si>
    <t xml:space="preserve"> HIS039000 HISTORY / Civilization; PSY008000 PSYCHOLOGY / Cognitive Psychology &amp; Cognition; PSY020000 PSYCHOLOGY / Neuropsychology</t>
  </si>
  <si>
    <t>A new edition of the bestselling classic – published with a special introduction to mark its 10th anniversary This pioneering account sets out to understand the structure of the human brain – the place where mind meets matter. Until recently, the left hemisphere of our brain has been seen as the ‘rational’ side, the superior partner to the right. But is this distinction true? Drawing on a vast body of experimental research, Iain McGilchrist argues while our left brain makes for a wonderful servant, it is a very poor master. As he shows, it is the right side which is the more reliable and insightful. Without it, our world would be mechanistic – stripped of depth, colour and value.    </t>
  </si>
  <si>
    <t>  One of the few contemporary works deserving classic status. —Nicholas Shakespeare, The Times   Persuasively argues that our society is suffering from the consequences of an over-dominant left hemisphere losing touch with its natural regulative ‘master’ the right.  Brilliant and disturbing. —Salley Vickers, a Guardian ‘Best Book of the Year’   A landmark. . . It tells a story you need to hear, of where we live now –Bryan Appleyard, Sunday Times    A seminal book —Professor Ervin László, Huffington Post   McGilchrist describes broad [intellectual] movements and famous figures as if they were battles and soldiers in a 2,500-year war between the brain’s hemispheres. . .A scintillating intelligence is at work. —Economist    A fascinating book. . . [McGilchrist] is a subtle and clever thinker, and unusually qualified to range with such authority over so many different domains of knowledge —Harry Eyres, Financial Times  Winner of the Scientific and Medical Network Book Prize 2009Shortlisted for the Bristol Festival of Ideas Book Prize 2010Longlisted for the Royal Society Book Prize 2010</t>
  </si>
  <si>
    <t>McGilchristIain: Iain McGilchrist is a former Fellow of All Souls College, Oxford, where he taught literature before training in medicine. He is an associate Fellow of Green Templeton College, Oxford, a Fellow of the Royal College of Psychiatrists, a Fellow of the Royal Society of Arts, a Consultant Emeritus of the Bethlem and Maudsley Hospital, London, and has researched in neuroimaging at Johns Hopkins University, Baltimore. He now lives on the Isle of Skye, where he continues to write, and lectures worldwide.  </t>
  </si>
  <si>
    <t>Desperate Remedies</t>
  </si>
  <si>
    <t>Psychiatry’s Turbulent Quest to Cure Mental Illness</t>
  </si>
  <si>
    <t xml:space="preserve"> MED102000 MEDICAL / Mental Health; MED105000 MEDICAL / Psychiatry / General; PSY015000 PSYCHOLOGY / History; SCI034000 SCIENCE / History; SOC057000 SOCIAL SCIENCE / Disease &amp; Health Issues</t>
  </si>
  <si>
    <t>From jails to hospitals to the analyst’s couch, the venues of psychiatry have shifted amid debate over the nature of mental illness: is it psychosocial or biological? Andrew Scull follows the path from the asylum to the street, from shock therapies to talk therapy, and on to psychiatry’s dependence on drugs, whose side effects are often ignored.</t>
  </si>
  <si>
    <t>CoverTitle PageCopyrightDedicationContentsPrefacePart One | The Asylum Era1. Mausoleums of the Mad2. Disposing of Degenerates3. Psychobiology4. Freud Visits America5. The Germ of Madness6. Body and Mind7. Shocking the Brain8. The Checkered Career of Electroconvulsive Therapy9. Brain Surgery10. Selling Psychosurgery11. The End of the AffairPart Two | Disturbed Minds12. Creating a New Psychiatry13. Talk Therapy&lt;div class='ch-level-2' class='start-page-218' c</t>
  </si>
  <si>
    <t>An indisputable masterpiece…a comprehensive, fascinating, and persuasive narrative of the past 200 years of psychiatry in America…[Scull] is unsparing in his critiques when motives of money, power, and fame have tempted psychiatrists to disregard the welfare of those under their care.-- Richard J. McNally Wall Street JournalBrimming with wisdom and brio, this masterful work spans the history of modern psychiatric practice, from the abject horrors of Victorian asylums to the complexities surrounding the diagnosis and treatment of mental illness to this day. Exceedingly well-researched, wide-ranging, provocative in its conclusions, and magically compact, it is riveting from start to finish. Mark my words, Desperate Remedies will soon be a classic.-- Susannah Cahalan, author of Brain on Fire and The Great PretenderThis is a chilling book…Scull’s fascinating and enraging book is the story of the quacks and opportunists who have claimed to offer cures for mental illness…Madness remains the most fascinating—arguably the defining—aspect of Homo sapiens. But it’s too hard for most of us to think about. And in Scull’s harrowing account, this is in large measure because the majority of those drawn to its treatment have been morally or scientifically bankrupt. Often both.-- Sebastian Faulks Sunday TimesMeticulously researched and beautifully written, and even funny at times, despite the harrowing content. This is a history of serious mental illness—schizophrenia, bipolar disorder, severe depression—and there is no happy ending…Scull writes passionately of the need for a broader approach, embracing more than the biological paradigm.-- Rebecca Lawrence The GuardianScull is especially critical of the last 20 years when research narrowed its focus onto possible biological factors for mental illness. The lack of concern with the social and psychological dimensions of mental</t>
  </si>
  <si>
    <t>The Burdens of Disease</t>
  </si>
  <si>
    <t>Epidemics and Human Response in Western History</t>
  </si>
  <si>
    <t>Hays, J. N.</t>
  </si>
  <si>
    <t xml:space="preserve"> HIS054000 HISTORY / Social History; MED000000 MEDICAL / General; MED022000 MEDICAL / Diseases; MED039000 MEDICAL / History; MED078000 MEDICAL / Public Health; SCI034000 SCIENCE / History; SOC057000 SOCIAL SCIENCE / Disease &amp; Health Issues</t>
  </si>
  <si>
    <t>A review of the original edition of The Burdens of Disease that appeared in ISIS stated,  Hays has written a remarkable book. He too has a message: That epidemics are primarily dependent on poverty and that the West has consistently refused to accept this.  This revised edition confirms the book's timely value and provides a sweeping approach to the history of disease.In this updated volume, with revisions and additions to the original content, including the evolution of drug-resistant diseases and expanded coverage of HIV/AIDS, along with recent data on mortality figures and other relevant statistics, J. N. Hays chronicles perceptions and responses to plague and pestilence over two thousand years of western history. Disease is framed as a multidimensional construct, situated at the intersection of history, politics, culture, and medicine, and rooted in mentalities and social relations as much as in biological conditions of pathology. This revised edition of The Burdens of Disease also studies the victims of epidemics, paying close attention to the relationships among poverty, power, and disease.</t>
  </si>
  <si>
    <t>ContentsTablesAcknowledgmentsIntroductionOne: The Western Inheritance: Greek and Roman Ideas about DiseaseTwo: Medieval Diseases and ResponsesThree: The Great Plague PandemicFour: New Diseases and Transatlantic ExchangesFive: Continuity and Change: Magic, Religion, Medicine, and Science, 500–1700Six: Disease and the EnlightenmentSeven: Cholera and SanitationEight: Tuberculosis and PovertyNine: Disease, Medicine, and Western ImperialismTen: The Scientific View of Disease and the Triumph of Professional MedicineEleven: The Apparent End of EpidemicsTwelve: Disease and PowerNotesSuggestions for Further ReadingI</t>
  </si>
  <si>
    <t xml:space="preserve"> Hays has written a remarkable book. He too has a message: that epidemics are primarily dependent on poverty and that the West has consistently refused to accept this. Hays's book should be in every undergraduate library and be recommended reading, as a whole or in part, in a wide range of history of medicine courses. — Isis Required reading for any university-level course on the social history of disease and, indeed, of medicine generally. A masterly and reliable synthesis. — American Historical Review This is an impressive piece of work. It delivers more than it promises, for it not only treats epidemics and Western responses to them, but also discusses conflicting ideas about disease in relation to such topics as population, tuberculosis, technology, and empire—and all in a lucid, even-handed, and generous way. A fine and focused overview of a significant range of topics in the history of medicine. — M. Jeanne Peterson, Indiana University In The Burdens of Disease J. N. Hays has synthesized a very large literature dealing with the history of medicine and disease. The result is an original and impressive book that deserves a wide readership. It provides a fascinating perspective on contemporary health issues. — Gerald Grob, Institute for Health Policy, Rutgers University An impressive text. Hays has presented us with a well-researched and insightful thesis, which deserves a wide readership not only among the microbiologically inclined, but also among all those concerned with the impact of microbial disease on public policy. — Bulletin of the Royal College of Pathologists</t>
  </si>
  <si>
    <t>J. N. HAYS is a professor emeritus of history at Loyola University of Chicago.</t>
  </si>
  <si>
    <t>Contagious Divides</t>
  </si>
  <si>
    <t>Epidemics and Race in San Francisco’s Chinatown</t>
  </si>
  <si>
    <t>Shah, Nayan</t>
  </si>
  <si>
    <t>American Crossroads</t>
  </si>
  <si>
    <t>7</t>
  </si>
  <si>
    <t xml:space="preserve"> MED036000 MEDICAL / Health Policy; SOC031000 SOCIAL SCIENCE / Discrimination &amp; Race Relations</t>
  </si>
  <si>
    <t>Contagious Divides charts the dynamic transformation of representations of Chinese immigrants from medical menace in the nineteenth century to model citizen in the mid-twentieth century. Examining the cultural politics of public health and Chinese immigration in San Francisco, this book looks at the history of racial formation in the U.S. by focusing on the development of public health bureaucracies. Nayan Shah notes how the production of Chinese difference and white, heterosexual norms in public health policy affected social lives, politics, and cultural expression. Public health authorities depicted Chinese immigrants as filthy and diseased, as the carriers of such incurable afflictions as smallpox, syphilis, and bubonic plague. This resulted in the vociferous enforcement of sanitary regulations on the Chinese community. But the authorities did more than demon-ize the Chinese they also marshaled civic resources that promoted sewer construction, vaccination programs, and public health management. Shah shows how Chinese Americans responded to health regulations and allegations with persuasive political speeches, lawsuits, boycotts, violent protests, and poems. Chinese American activists drew upon public health strategies in their advocacy for health services and public housing. Adroitly employing discourses of race and health, these activists argued that Chinese Americans were worthy and deserving of sharing in the resources of American society.</t>
  </si>
  <si>
    <t>CONTENTS List of Illustrations Acknowledgments Introduction: Public Health, Race, and Citizenship 1. Public Health and the Mapping of Chinatown2. Regulating Bodies and Space 3. Perversity, Contamination, and the Dangers of Queer Domesticity4. White Women, Hygiene and the Struggle for Respectable Domesticity 5. Plague and Managing the Commercial City 6. White Labor and the American Standard of Living 7. Making Medical Borders at Angel Island 8. Healthy Spaces, Healthy Conduct 9. Reforming ChinatownConclusion: Norms as a Way of Life Notes Bibliography Index</t>
  </si>
  <si>
    <t>ShahNayan: Nayan Shah is Professor of American Studies and Ethnicity and History at the University of Southern California and the author of Stranger Intimacy: Contesting Race, Sexuality and the Law in the North American West&amp;#160(UC Press).</t>
  </si>
  <si>
    <t>The Brain and the Meaning of Life</t>
  </si>
  <si>
    <t>Thagard, Paul</t>
  </si>
  <si>
    <t xml:space="preserve"> PHI015000 PHILOSOPHY / Mind &amp; Body; PSY008000 PSYCHOLOGY / Cognitive Psychology &amp; Cognition</t>
  </si>
  <si>
    <t>Why is life worth living? What makes actions right or wrong? What is reality and how do we know it? The Brain and the Meaning of Life draws on research in philosophy, psychology, and neuroscience to answer some of the most pressing questions about life's nature and value. Paul Thagard argues that evidence requires the abandonment of many traditional ideas about the soul, free will, and immortality, and shows how brain science matters for fundamental issues about reality, morality, and the meaning of life. The ongoing Brain Revolution reveals how love, work, and play provide good reasons for living.  Defending the superiority of evidence-based reasoning over religious faith and philosophical thought experiments, Thagard argues that minds are brains and that reality is what science can discover. Brains come to know reality through a combination of perception and reasoning. Just as important, our brains evaluate aspects of reality through emotions that can produce both good and bad decisions. Our cognitive and emotional abilities allow us to understand reality, decide effectively, act morally, and pursue the vital needs of love, work, and play. Wisdom consists of knowing what matters, why it matters, and how to achieve it. The Brain and the Meaning of Life shows how brain science helps to answer questions about the nature of mind and reality, while alleviating anxiety about the difficulty of life in a vast universe. The book integrates decades of multidisciplinary research, but its clear explanations and humor make it accessible to the general reader.</t>
  </si>
  <si>
    <t xml:space="preserve"> Engagingly written for general readers, Thagard's book provides a nice description of current knowledge about the brain and explains how brain research bears on philosophical issues. —Gilbert Harman, Princeton University[Thagard] offers a tightly reasoned, often humorous, and original contribution to the emerging practice of applying science to areas heretofore the province of philosophers, theologians, ethicists, and politicians: What is reality and how can we know it? Are mind and brain one or two? What is the source of the sense of self? What is love? What is the difference between right and wrong, and how can we know it? What is the most legitimate form of government? What is the meaning of life, and how can we find happiness in it? Thagard employs the latest tools and findings of science in his attempts to answer these (and additional) questions.---Michael Shermer, ScienceOne of Choice&amp;#39s Outstanding Academic Titles for 2011Thagard has published a string of distinguished books and papers on reasoning and scientific explanation, and was a pioneer in using cognitive science to study the way scientists think. The sections on reasoning bear the imprint of this work, and pack a lot of philosophy into a short span.---Dominic Murphy, Australian Review of Public Affairs[R]eaders will find much of the author's advice to be beneficial. The book contains many good suggestions for making one's life better including advice on how to be happier and how to make good decisions, all based on solid research in psychology and neuroscience. For anyone who is curious about current research in these fields, Thagard's book provides an accessible introduction to important concepts and theories.---Margery Lucas, Society The Brain and the Meaning of Life provides a highly informed account of the relevance of recent neuroscience to human life. It compellingly tells how humans, as biological creatures in a p</t>
  </si>
  <si>
    <t>Paul Thagard is professor of philosophy and director of the cognitive science program at the University of Waterloo, Canada. His books include Hot Thought: Mechanisms and Applications of Emotional Cognition and How Scientists Explain Disease.</t>
  </si>
  <si>
    <t>The Harmony of Illusions</t>
  </si>
  <si>
    <t>Inventing Post-Traumatic Stress Disorder</t>
  </si>
  <si>
    <t>Young, Allan</t>
  </si>
  <si>
    <t xml:space="preserve"> PSY036000 PSYCHOLOGY / Mental Health; SCI075000 SCIENCE / Philosophy &amp; Social Aspects</t>
  </si>
  <si>
    <t>As far back as we know, there have been individuals incapacitated by memories that have filled them with sadness and remorse, fright and horror, or a sense of irreparable loss. Only recently, however, have people tormented with such recollections been diagnosed as suffering from  post-traumatic stress disorder.  Here Allan Young traces this malady, particularly as it is suffered by Vietnam veterans, to its beginnings in the emergence of ideas about the unconscious mind and to earlier manifestations of traumatic memory like shell shock or traumatic hysteria. In Young's view, PTSD is not a timeless or universal phenomenon newly discovered. Rather, it is a  harmony of illusions,  a cultural product gradually put together by the practices, technologies, and narratives with which it is diagnosed, studied, and treated and by the various interests, institutions, and moral arguments mobilizing these efforts. This book is part history and part ethnography, and it includes a detailed account of everyday life in the treatment of Vietnam veterans with PTSD. To illustrate his points, Young presents a number of fascinating transcripts of the group therapy and diagnostic sessions that he observed firsthand over a period of two years. Through his comments and the transcripts themselves, the reader becomes familiar with the individual hospital personnel and clients and their struggle to make sense of life after a tragic war. One observes that everyone on the unit is heavily invested in the PTSD diagnosis: boundaries between therapist and patient are as unclear as were the distinctions between victim and victimizer in the jungles of Southeast Asia.</t>
  </si>
  <si>
    <t>Allan Young. . . would disagree with the notion that [PTSD] has always been with us, arguing that the traumatic memory is a man-made object. . . . His book is a lucid case-study of the way medicine and society have managed to build up this man-made disorder over the past century and a half.---Gerald Weissmann, The London Review of Books Young offers a brilliant acount of how post-traumatic stress disorder came into being. His detailed analysis of sessions with Vietnam Vetrens at Vetrens Administration hospitals is one of the finest pieces of up-to-date medical anthropology in existence. —Ian Hacking, Institute for the History and Philosophy of Science and Technology, University of TorontoAn ambitious and richly informative account of the growth and progress of modern psychiatry itself and particularly of the intimate relationship between that discipline and its broader social and political context. As a model study of the construction of mental illness, this book represents a significant contribution to the history of science and medicine.---Philip Jenkins, American Historical ReviewYoung has produced a fascinating book. It is also very timely given current debates, both within and beyond psychotherapy, about trauma, abuse and its recovery.---Janet Sayers, British Journal of PsychotherapyAllan Young has written a splendid and much needed book. . . . Young's book is an invaluable contribution to an emerging and exciting area of scholarship. Intellectually bold, analytically rigorous, and rhetorically compelling, The Harmony of Illusions will both delight and provoke--perhaps even infuriate--friends and foes of the PTSD diagnosis.---Eric Caplan, American Journal of SociologyThe well-researched description of the development of the construct of PTSD within American psychiatric circles makes for fascinating reading as the personalities of the players are presented along with their ideas</t>
  </si>
  <si>
    <t>Allan Young is Professor of Anthropology at McGill University, in the Departments of Social Studies of Medicine, Anthropology, and Psychiatry.</t>
  </si>
  <si>
    <t>Our Minds, Our Selves</t>
  </si>
  <si>
    <t>A Brief History of Psychology</t>
  </si>
  <si>
    <t>Oatley, Keith</t>
  </si>
  <si>
    <t xml:space="preserve"> PSY000000 PSYCHOLOGY / General; PSY008000 PSYCHOLOGY / Cognitive Psychology &amp; Cognition; PSY013000 PSYCHOLOGY / Emotions; PSY015000 PSYCHOLOGY / History</t>
  </si>
  <si>
    <t>An original history of psychology told through the stories of its most important breakthroughs and the people who made themAdvances in psychology have revolutionized our understanding of the human mind. Imaging technology allows researchers to monitor brain activity, letting us see what happens when we perceive, think, and feel. But technology is only part of how ideas about the mind and brain have developed over the past century and a half. In Our Minds, Our Selves, distinguished psychologist and writer Keith Oatley provides an engaging, original, and authoritative history of modern psychology told through the stories of its most important breakthroughs and the men and women who made them. Our Minds, Our Selves traverses a fascinating terrain: forms of conscious and unconscious knowledge brain physiology emotion stages of mental development from infancy to adulthood language acquisition and use the nature of memory mental illness morality free will creativity the mind at work in art and literature and, most important, our ability to cooperate with one another. Controversial experiments--such as Stanley Milgram's investigation of our willingness to obey authority and inflict pain and Philip Zimbardo and his colleagues' study of behavior in a simulated prison—are covered in detail. Biographical sketches illuminate the thinkers behind key insights and turning points: historical figures such as Hermann Helmholtz, Charles Darwin, Sigmund Freud, Jean Piaget, B. F. Skinner, and Alan Turing leading contemporaries such as Geoffrey Hinton, Michael Tomasello, and Tania Singer and influential people from other fields, including Margaret Mead, Noam Chomsky, Jane Goodall, and Gabrielle Starr. Enhancing our understanding of ourselves and others, psychology holds the potential to create a better world. Our Minds, Our Selves tells the story of this most important of sciences in a new and appealing way.</t>
  </si>
  <si>
    <t xml:space="preserve"> Organized around a series of engaging ideas, this might be the best introduction to the history of psychology I know. —Michael Tomasello, Duke University Our Minds, Our Selves is an engaging overview of cognitive psychology and its intersections with numerous other disciplines, including philosophy, anthropology, history, sociology, and cultural studies. It covers a wide range of topics in an accessible way and should have a broad appeal. —Chris Chambers, author of The Seven Deadly Sins of Psychology Keith Oatley, a distinguished psychologist and prize-winning novelist, writes with concision and great brio in this wonderful introduction to psychology. The coverage of current research is just right, with simple and practical illustrations of a sort that only an expert can provide. It is a book that should attract smart school kids to study psychology—and help undergraduates find their way through the maze of modern cognitive science. —Philip Johnson-Laird, author of How We Reason Keith Oatley takes up the ambitious task of explaining the workings of the human mind. He succeeds admirably, drawing on his capacious knowledge of cognitive psychology to make a persuasive case for his claims. This is an excellent book—comprehensive, rich in content, and with many illuminating examples that make for enjoyable reading. —Aaron Ben-Ze'ev, author of The Subtlety of Emotions  Our Minds, Our Selves transforms the history of the mind, touching on fields from neuroscience to the arts, and from moral philosophy to medicine. Along the way, be fascinated by mirror neurons, deep learning, how Google thinks with models, what changes personality, and what measuring the brain reveals. Keith Oatley brilliantly brings us into a new era in psychology—and we can never go back. —Jeannette Haviland-Jones, coauthor of The Hidden Genius of Emotion</t>
  </si>
  <si>
    <t>Keith Oatley is a distinguished academic researcher and teacher, as well as a prize-winning novelist. He has written for scientific journals, the New York Times, New Scientist, Psychology Today, and Scientific American Mind. He is the author of many books, including Such Stuff as Dreams and The Passionate Muse, and a coauthor of the leading textbook on emotion. He is professor emeritus of cognitive psychology at the University of Toronto and lives in Toronto.</t>
  </si>
  <si>
    <t>Diabetes</t>
  </si>
  <si>
    <t>A History of Race and Disease</t>
  </si>
  <si>
    <t>Tuchman, Arleen Marcia</t>
  </si>
  <si>
    <t xml:space="preserve"> HEA039050 HEALTH &amp; FITNESS / Diseases / Diabetes; MED039000 MEDICAL / History; SOC057000 SOCIAL SCIENCE / Disease &amp; Health Issues</t>
  </si>
  <si>
    <t>Who is considered most at risk for diabetes, and why? In this thorough, engaging book, historian Arleen Tuchman examines and critiques how these questions have been answered by both the public and medical communities for over a century in the United States.   Beginning in the late nineteenth century, Tuchman describes how at different times Jews, middle†‘class whites, American Indians, African Americans, and Hispanic Americans have been labeled most at risk for developing diabetes, and that such claims have reflected and perpetuated troubling assumptions about race, ethnicity, and class. She describes how diabetes underwent a mid-century transformation in the public’s eye from being a disease of wealth and “civilization” to one of poverty and “primitive” populations.     In tracing this cultural history, Tuchman argues that shifting understandings of diabetes reveal just as much about scientific and medical beliefs as they do about the cultural, racial, and economic milieus of their time.</t>
  </si>
  <si>
    <t>TuchmanArleen Marcia: Arleen Marcia Tuchman is professor of history at Vanderbilt University specializing in the cultural history of medicine. She is the author of Science, Medicine, and the State in Germany and Science Has No Sex: The Life of Marie Zakrzewska, M.D.</t>
  </si>
  <si>
    <t>Viruses</t>
  </si>
  <si>
    <t>Agents of Evolutionary Invention</t>
  </si>
  <si>
    <t>Cordingley, Michael G.</t>
  </si>
  <si>
    <t xml:space="preserve"> MED022090 MEDICAL / Infectious Diseases; SCI027000 SCIENCE / Life Sciences / Evolution; SCI099000 SCIENCE / Life Sciences / Virology</t>
  </si>
  <si>
    <t>While viruses—the world’s most abundant biological entities—are not technically alive, they invade, replicate, and evolve within living cells. Michael Cordingley goes beyond our familiarity with infections to show how viruses spur evolutionary change in their hosts and shape global ecosystems, from ocean photosynthesis to drug-resistant bacteria.</t>
  </si>
  <si>
    <t>CoverTitle PageCopyrightContentsIntroduction1. Obligate Parasites of CellsThe Virosphere and Its MetagenomeComplexity and “Dark Matter”Selfish Information and the Essence of Being ViralThe Emergence of Egotistical ReplicatorsThe Viral Empire2. Viruses, Genes, and EcosystemsLifestyles and Life CyclesLysogeny: Exercising TemperanceKill the WinnerGene BrokersSelfishness Drives Adaptive EvolutionPhages and the MicrobiomeUnfriendly CompetitionChemical Warfare3. Potentiation of</t>
  </si>
  <si>
    <t>Michael Cordingley has written an engaging and enlightening description of viruses from a refreshingly different viewpoint, as agents that drive not only their own evolution, but that of their hosts.-- Vincent Racaniello, Columbia UniversityThis is a much needed book on a subject that has long been overlooked. The author has done an excellent job of communicating how viruses are core agents in the evolution of life. Anyone interested in the evolution of life should read this book.-- Luis P. Villarreal, University of California, IrvineMichael Cordingley describes the complex life of viruses from the perspective of evolutionary agents. With carefully selected and easily understandable examples, he makes the argument that viruses follow the laws of Darwinian evolution. This book is highly recommended for microbiologists and individuals who care about global health care.-- Peter Sarnow, Stanford University School of MedicineProvides an amazing connection between the multiple scales or dimensions that viruses play at, together with the evolutionary processes and mechanisms…This a fascinating book intended for readers interested in the evolution of microbes, but also for specialists working in the field. The volume provides key systems and examples that allow better comprehension of the complexity of viruses.-- Josep Sardanyés Quarterly Review of Biology</t>
  </si>
  <si>
    <t>Readings in Philosophy of Psychology, Volume II</t>
  </si>
  <si>
    <t>2</t>
  </si>
  <si>
    <t>Fetal Alcohol Syndrome</t>
  </si>
  <si>
    <t>A lifelong Challenge</t>
  </si>
  <si>
    <t>Spohr, Hans-Ludwig</t>
  </si>
  <si>
    <t>De Gruyter</t>
  </si>
  <si>
    <t>Special Obstetrics and Perinatal Medicine</t>
  </si>
  <si>
    <t xml:space="preserve"> MED018000 MEDICAL / Diagnosis; MED022000 MEDICAL / Diseases; MED029000 MEDICAL / Family &amp; General Practice; MED037000 MEDICAL / Health Risk Assessment; MED058120 MEDICAL / Nursing / Maternity, Perinatal, Women's Health; MED069000 MEDICAL / Pediatrics; MED105000 MEDICAL / Psychiatry / General</t>
  </si>
  <si>
    <t>This book presents a detailed description of fetal alcohol syndrome as well as fetal alcohol spectrum disorders with respect to their clinical presentation, diagnosis, epidemiology, and pathogenesis. It also includes detailed considerations of underlying psychopathology, prevention, and therapy as well as the social consequences and impacts to patients.</t>
  </si>
  <si>
    <t xml:space="preserve"> Dieses erste ausführliche Buch über das fetale Alkoholsyndrom [...] informiert nicht nur über den aktuellen wissenschaftlichen stand, sondern unterstützt auch den Allgemeinarzt und vor allem den Kinder- und Jugendarzt in der Praxis. Franz Krösselhuber in: Österreichisches Ärzteblatt, S.40, 10/2014</t>
  </si>
  <si>
    <t>Hans-Ludwig Spohr, Zentrum für Menschen mit angeborenen Alkoholschäden, Campus Virchow-Klinikum, Charitè&amp;#8211 Universitätsmedizin Berlin.</t>
  </si>
  <si>
    <t>AIDS and Accusation</t>
  </si>
  <si>
    <t>Haiti and the Geography of Blame, Updated with a New Preface</t>
  </si>
  <si>
    <t>Farmer, Paul</t>
  </si>
  <si>
    <t xml:space="preserve"> MED000000 MEDICAL / General; MED022000 MEDICAL / Diseases; SOC002000 SOCIAL SCIENCE / Anthropology / General</t>
  </si>
  <si>
    <t>Does the scientific  theory  that HIV came to North America from Haiti stem from underlying attitudes of racism and ethnocentrism in the United States rather than from hard evidence? Award-winning author and anthropologist-physician Paul Farmer answers with this, the first full-length ethnographic study of AIDS in a poor society. First published in 1992 this new edition has been updated and a new preface added.</t>
  </si>
  <si>
    <t>Preface to the 2006 EditionPreface to the First EditionIntroductionPart I: Misfortunes without Number2 The Water Refugees3 The Remembered Valley4 The Alexis Advantage: The Retaking of Kay5 The Struggle for Health6 1986 and After: Narrative Truth and Political ChangePart II: AIDS Comes to a Haitian Village7 Manno8 Anita9 Dieudonné10  A Place Ravaged by AIDS Part III: The Exotic and the Mundane: HIV in Haiti11 A Chronology of the AIDS/HIV Epidemic in Haiti12 HIV in Haiti: The Dimensions of the Problem13 Haiti and the  Accepted Risk Factors 14 AIDS in the Caribbean: The  West Atlantic Pandemic Part IV: AIDS, History, Political Economy15 Many Masters: The European Domination of Haiti16 The Nineteenth Century: One Hundred Years of Solitude17 The United States and the People with HistoryPart V: AIDS and Accusation18 AIDS and Sorcery: Accusation in the Village19 AIDS and Racism: Accusation in the Center20 AIDS and Empire: Accusation in the Periphery21 Blame, Cause, Etiology, and Accusation22 Conclusion: AIDS and an Anthropology of SufferingNotesBibliographyIndex</t>
  </si>
  <si>
    <t>FarmerPaul: Paul Farmer, the Presley Professor at Harvard Medical School, is founding director of Partners In Health and Chief of the Division of Social Medicine and Health Inequalities at Boston’s Brigham and Women’s Hospital. Among his books are Pathologies of Power: Health, Human Rights, and the New War on the Poor (California, 2003).</t>
  </si>
  <si>
    <t>Providing Health Care in the Context of Language Barriers</t>
  </si>
  <si>
    <t>International Perspectives</t>
  </si>
  <si>
    <t>Jacobs, Elizabeth A. / Diamond, Lisa C.</t>
  </si>
  <si>
    <t>Multilingual Matters</t>
  </si>
  <si>
    <t xml:space="preserve"> LAN009000 LANGUAGE ARTS &amp; DISCIPLINES / Linguistics / General; LAN023000 LANGUAGE ARTS &amp; DISCIPLINES / Translating &amp; Interpreting; MED074000 MEDICAL / Physician &amp; Patient; SOC007000 SOCIAL SCIENCE / Emigration &amp; Immigration</t>
  </si>
  <si>
    <t>Global migration continues to increase, and with it linguistic diversity. This presents obvious challenges for both healthcare provider and patient, and the chapters in this volume represent international perspectives on language barriers in health care. Solutions and approaches, as well as the importance of local context, are discussed.</t>
  </si>
  <si>
    <t>Introduction1. Allison Squires: Drivers of Demand for Language Services in Healthcare2. Leah Karliner: Three Critical Steps to Enhance Delivery of Language Services in Healthcare3. Elaine Hsieh: The Model of Bilingual Health Communication: A Theory Based Approach to Interpreter-Mediated Medical Encounters4. Yvan Leanza. Camille Brisset, Rhéa Rocque and Alexandra Boilard: Challenges and Recommendations for Work with a Community Interpreter in Mental Health5. Barbara Schouten: Toward a Theoretical Framework of Informal Interpreting in Healthcare: Explaining the Effects of Role Conflict on Control, Power and Trust in Interpreter-mediated Encounters6. Rebecca Schwei, Mary Rhodes and Elizabeth A. Jacobs: Understanding the Advantages and Disadvantages of the Diversity of Approaches to Overcoming Language Barriers in Medical Encounters7. Dana Canfield and Lisa Diamond: Language Concordance between Limited English Proficient Patients and Their Clinicians8. Gwerfyl Roberts: Breaking the Silence: Identifying the Needs of Bilingual Speakers in Healthcare9. Francesca Gany, C. Javier González, E. Zoe Schutzman and Debra J. Pelto: Engaging the Community to Develop Solutions for Languages of Lesser Diffusion  10. Fiona Irvine, Martin Partridge and Echo Yeung: Chinese Voices: Improving Access to Health Care11. Ben Gray, Jo Hilder, Lindsay Macdonald, Rachel Tester, Anthony Dowell and Maria Stubbe: A New Zealand Perspective on Providing Healthcare for Patients with Limited English Proficiency12. Lidia Horvat: Towards a New Approach for Culturally and Linguistically Responsive Healthcare: A Case Study of Developments in Victoria, Australia</t>
  </si>
  <si>
    <t>This book is a 'must-read' for anyone interested in improving health care across linguistic barriers. In a rich array of chapters written by knowledgeable researchers and practitioners from multiple countries, Drs. Jacobs and Diamond have created a valuable resource that provides both theoretical and practical advice. A unique treasure!Finally – all the best advice on effective communication in the context of language barriers, all in one place! Health professionals and policymakers alike will find this a useful resource for providing high quality care to diverse populations. Each chapter, authored by leading experts, offers practical guidance for doing just that.</t>
  </si>
  <si>
    <t>JacobsElizabeth A.: Elizabeth A. Jacobs is Professor of Medicine and Population Health Sciences and Associate Vice Chair for Health Services Research at the University of Madison-Wisconsin, USA.DiamondLisa C.: Lisa C. Diamond is Assistant Member/Assistant Attending at Memorial Sloan Kettering Cancer Center, Immigrant Health and Cancer Disparities Service, New York, USA.Elizabeth A. Jacobs is Professor of Medicine and Population Health Sciences and Associate Vice Chair for Health Services Research at the University of Madison-Wisconsin, USA.Lisa C. Diamond is Assistant Member/Assistant Attending at Memorial Sloan Kettering Cancer Center, Immigrant Health and Cancer Disparities Service, New York, USA.</t>
  </si>
  <si>
    <t>Effective Communication in Clinical Handover</t>
  </si>
  <si>
    <t>From Research to Practice</t>
  </si>
  <si>
    <t xml:space="preserve">Eggins, Suzanne / Slade, Diana / Geddes, Fiona </t>
  </si>
  <si>
    <t>Patient Safety</t>
  </si>
  <si>
    <t>15</t>
  </si>
  <si>
    <t>Laboratory Medicine</t>
  </si>
  <si>
    <t xml:space="preserve"> LAN004000 LANGUAGE ARTS &amp; DISCIPLINES / Communication Studies; MED000000 MEDICAL / General; MED014000 MEDICAL / Clinical Medicine</t>
  </si>
  <si>
    <t>This book gives valuable insights into the features of effective and ineffective clinical handovers in a variety of common hospital context. It provides practical, accessible and relevant protocols and checklists for dealing with a range of handover contexts.</t>
  </si>
  <si>
    <t xml:space="preserve"> This work reflects an evidence-based, theoretically rooted model with robust, flexible approaches to the wide range of handovers (handoffs) that comprise almost all care, applicable to settings well beyond their Australian base, and certainly applicable throughout the US care systems. The authors have created what likely will become the new  gold standard  in healthcare communication standards: a new and tightly woven systems safety net that will, if implemented, significantly reduce the occurrence of errors resulting from cumulative communication failures. It should be required reading for all healthcare leaders, chief medical and nursing officers, and those involved in patient safety and patient perception of care.  H. Esterbrook Longmaid III, MD, FACRPresident of the Medical StaffBeth Israel Deaconess-Milton HospitalMilton, MA USA</t>
  </si>
  <si>
    <t>Suzanne Eggins, University of Technology Sydney. Diana Slade, University of Technology Sydney. Fiona Geddes, Curtin University Perth.</t>
  </si>
  <si>
    <t>Neither Donkey nor Horse</t>
  </si>
  <si>
    <t>Medicine in the Struggle over China's Modernity</t>
  </si>
  <si>
    <t>Lei, Sean Hsiang-lin</t>
  </si>
  <si>
    <t>Studies of the Weatherhead East Asian Institute</t>
  </si>
  <si>
    <t>University of Chicago Press</t>
  </si>
  <si>
    <t xml:space="preserve"> HIS008000 HISTORY / Asia / China; MED000000 MEDICAL / General; MED004000 MEDICAL / Alternative &amp; Complementary Medicine; MED039000 MEDICAL / History; SCI034000 SCIENCE / History</t>
  </si>
  <si>
    <t>Neither Donkey nor Horse tells the story of how Chinese medicine was transformed from the antithesis of modernity in the early twentieth century into a potent symbol of and vehicle for China’s exploration of its own modernity half a century later. Instead of viewing this transition as derivative of the political history of modern China, Sean Hsiang-lin Lei argues that China’s medical history had a life of its own, one that at times directly influenced the ideological struggle over the meaning of China’s modernity and the Chinese state.Far from being a remnant of China’s premodern past, Chinese medicine in the twentieth century coevolved with Western medicine and the Nationalist state, undergoing a profound transformation—institutionally, epistemologically, and materially—that resulted in the creation of a modern Chinese medicine. This new medicine was derided as “neither donkey nor horse” because it necessarily betrayed both of the parental traditions and therefore was doomed to fail. Yet this hybrid medicine survived, through self-innovation and negotiation, thus challenging the conception of modernity that rejected the possibility of productive crossbreeding between the modern and the traditional.By exploring the production of modern Chinese medicine and China’s modernity in tandem, Lei offers both a political history of medicine and a medical history of the Chinese state.</t>
  </si>
  <si>
    <t>1. IntroductionWhen Chinese Medicine Encountered the StateBeyond the Dual History of Tradition and ModernityToward a Coevolutionary HistoryChina’s ModernityThe Discourse of ModernityNeither Donkey nor HorseConventions2. Sovereignty and the Microscope: The Containment of the Manchurian Plague, 1910–11Not Believing That “This Plague Could Be Infectious”Pneumonic Plague versus Bubonic Plague“The Most Brutal Policies Seen in Four Thousand Years”Challenges from Chinese Medicine: Hong Kong versus ManchuriaChuanran: Extending a Network of Infected IndividualsAvoiding EpidemicsJoining the Global Surveillance SystemConclusion: The Social Characteristics of the Manchurian Plague3. Connecting Medicine with the State: From Missionary Medicine to Public Health, 1860–1928Missionary MedicineWestern Medicine in Late Qing China versus Meiji JapanThe First Generation of Chinese Practitioners of Western MedicineWestern Medicine as a Public Enterprise“Public Health: Time Not Ripe for Large Work,” 1914–1924The Ministry of Health and the Medical Obligations of Modern Government, 1926–27Conclusion4. Imagining the Relationship between Chinese Medicine and Western Medicine, 1890–1928Converging Chinese and Western Medicine in the Late 1890sNon-Identity between the Meridian Channels and the Blood VesselsYu Yan and the Tripartition of Chinese MedicineTo Avoid the Place of ConfrontationEphedrine and Scientific Research on Nationally Produced DrugsInventing an Empirical Tradition of Chinese MedicineConclusion5. The Chinese Medical Revolution and the National Medicine MovementThe Chinese Medical RevolutionControversy over Legalizing Schools of Chinese MedicineAbolishing Chinese Medicine: The Proposal of 1929The March Seventeenth DemonstrationThe Ambivalen</t>
  </si>
  <si>
    <t>“Neither Donkey nor Horse is a major work by the leading scholar in the field of modern Chinese medical history. Lei argues that what we now know as traditional Chinese medicine as it emerged as a discourse in the early twentieth century was fundamentally shaped by the encounter with Western medicine and the relationship with the state that this dictated. Chinese medicine was something new that was created during this period in response to themes with Western biomedicine as traditional practitioners sought social mobility through participation in the state. Lei’s argument is backed up by research of the highest standard: his knowledge of the historical sources is outstanding, and he is impressively familiar with the secondary and theoretical literature in both English and Chinese. His book will be of interest not only to historians of Republican China but also to those interested in the history of science more widely.”— Henrietta Harrison, University of Oxford“Reaching far beyond the history of modern China, Neither Donkey nor Horse challenges conventional understanding of modernity, science, and state power through an intellectual and social history of medical debate and development in East Asia from the late nineteenth century forward. This is a thoughtful and meticulously researched investigation of transnational modernizing processes in the twentieth century as they touched down and transformed worlds in China. The book demonstrates that medical knowledge and practice, whether ‘modern’ or ‘traditional,’ historicized or fixed as policy, are nowhere innocent of politics, culture, and social hierarchy. It offers surprising historical lessons for everyone interested in science and local knowledge, socialism and capitalism, institutions and ideas about nature as they weave together in modern regimes of health and population governance.”— Judith Farquhar, University of Chicago“In this</t>
  </si>
  <si>
    <t>Sean Hsiang-lin Lei is associate research fellow at the Institute of Modern History, Academia Sinica, Taiwan associate professor at the Institute of Science, Technology, and Society at National Yang-Ming University and a member of the Institute for Advanced Study in Princeton. He lives in Taipei, Taiwan.</t>
  </si>
  <si>
    <t>Childhood Obesity in America</t>
  </si>
  <si>
    <t>Biography of an Epidemic</t>
  </si>
  <si>
    <t>Dawes, Laura</t>
  </si>
  <si>
    <t xml:space="preserve"> HEA046000 HEALTH &amp; FITNESS / Children's Health; HIS036060 HISTORY / United States / 20th Century; MED039000 MEDICAL / History; MED111000 MEDICAL / Bariatrics</t>
  </si>
  <si>
    <t>Obesity among American children has reached epidemic proportions. Laura Dawes traces changes in diagnosis, treatment, and popular conceptions of the most serious health problem facing American children today, and makes the case that understanding the cultural history of a disease is critical to developing effective public health policy.</t>
  </si>
  <si>
    <t>ContentsIntroductionPart 1. Measurement and Diagnosis1. How Big Is Normal?: Quantifying Children’s Body Size2. Measuring Up: Height-Weight Standards and Diagnosis3. Sugar, Spice, Frogs, Snails: The Composition of the Fat Child4. Insides Made Easy: Measuring and Diagnosing Obesity Using Body CompositionPart 2. Causes and Treatments5. Something Wrong Inside: Childhood Obesity as a Biological Fault, and the Hope for a Drug Treatment6. The Enduring Promise: The Continued Search for a Pharmaceutical Remedy7. Feeling Fat: Emotions and Family as Factors in Childhood Obesity8. Kalorie Kids: Energy Balance and the Turn to Child Responsibility9. Summer Slimming: Fat Camps as a Diet-and-Exercise Obesity TreatmentPart 3. Epidemic10. Bigger Bodies in a Broken World: Television and the Epidemic of Childhood Obesity11. Fat Kids Go to Cour</t>
  </si>
  <si>
    <t>Through anecdotes and an overview of social trends, [Dawes] provides the historical context for our fixation [on childhood obesity], revealing shifting cultural perceptions, medical pre-occupations, scientific advances and economic forces linked to the phenomenon. By clarifying where we have been, Dawes aims to guide us forward… Perhaps health professionals’ efforts to contain, control, prevent and reverse childhood obesity have been constrained by a failure to see and consider the full scope of the threat and the best defenses—that is, by the focus on one idea at a time. Dawes replaces such parochial perspectives with a window 100 years wide. May it help show us the way.-- David Katz NatureThe goal of this book is not to offer answers, but to explain how we as a society ended up where we are. There were critical moments in the history of childhood obesity where leaders, whether medical, educational, political or otherwise, could have taken one path or another. Dawes traces the history that led to each crossroad and the implications of the path that our leaders have chosen at each of these crossroads. Given the epidemic levels of obesity in the U.S., the topic has become popular in the media, leading to enormous numbers of articles, books, TV reports, and so on. Many of these accounts come from individuals with a vested interest in swaying readers’ beliefs about the causes of the issue and how to best resolve it. This book offers something different. It places many of the issues that we face as a country into a historical context to help readers understand the current state of childhood obesity. Dawes has done her job very well. The ball is now in our court.-- Lisa Auster-Gussman Books &amp;amp CultureDawes, a historian of medicine, dutifully catalogues society’s stumbling attempts to understand and deal with this subject over the past century. She reviews many failed attempts to keep childhood obesity in</t>
  </si>
  <si>
    <t>DawesLaura: Laura Dawes is a historian of medicine living in Cheshire, England.</t>
  </si>
  <si>
    <t>Artificial Intimacy</t>
  </si>
  <si>
    <t>Virtual Friends, Digital Lovers, and Algorithmic Matchmakers</t>
  </si>
  <si>
    <t>Brooks, Rob</t>
  </si>
  <si>
    <t xml:space="preserve"> PSY016000 PSYCHOLOGY / Human Sexuality (see also SOCIAL SCIENCE / Human Sexuality); PSY053000 PSYCHOLOGY / Evolutionary Psychology; SCI008000 SCIENCE / Life Sciences / Biology; TEC037000 Technology &amp; Engineering / Robotics; TEC052000 Technology &amp; Engineering / Social Aspects</t>
  </si>
  <si>
    <t>What happens when the human brain, which evolved over eons, collides with twenty-first-century technology? Machines can now push psychological buttons, stimulating and sometimes exploiting the ways people make friends, gossip with neighbors, and grow intimate with lovers. Sex robots present the humanoid face of this technological revolution—yet although it is easy to gawk at their uncanniness, more familiar technologies based in artificial intelligence and virtual reality are insinuating themselves into human interactions. Digital lovers, virtual friends, and algorithmic matchmakers help us manage our feelings in a world of cognitive overload. Will these machines, fueled by masses of user data and powered by algorithms that learn all the time, transform the quality of human life?Artificial Intimacy offers an innovative perspective on the possibilities of the present and near future. The evolutionary biologist Rob Brooks explores the latest research on intimacy and desire to consider the interaction of new technologies and fundamental human behaviors. He details how existing artificial intelligences can already learn and exploit human social needs—and are getting better at what they do. Brooks combines an understanding of core human traits from evolutionary biology with analysis of how cultural, economic, and technological contexts shape the ways people express them. Beyond the technology, he asks what the implications of artificial intimacy will be for how we understand ourselves.</t>
  </si>
  <si>
    <t>Introduction: In the beginning …1. Meet the dollbots2. It’s not about the robot3. Groom your friends4. The intimacy algorithm5. How did sex become so complicated?6. When artificial intimacy goes bad7. Ploughs, pills and porn: How technology changes sex8. Tomorrow’s moral panic will be just like yesterday’s9. Make war not love10. A Fembot army to disarm the InCel insurrection11. There’s no such thing as free love12. A future in four fictionsAcknowledgmentsReferencesNotesIndex</t>
  </si>
  <si>
    <t>Books + Publishing:Witty, accessible, always fascinating but surely contentious, this is popular science that will appeal to readers of Yuval Noah Harari’s Sapiens.Toby Walsh, author of 2062: The World That AI Made:Rob Brooks weaves an engaging story of how this near future may look, drawing deeply on both his background as an evolutionary biologist and his skill as a scientific storyteller. Get ready for a roller-coaster ride into love and intimacy in your digital future.Steve Stewart-Williams, author of The Ape That Understood the Universe: How the Mind and Culture Evolve:Artificial Intimacy is a great example of how to use an evolutionary perspective on human nature to illuminate an emerging, evolutionarily unprecedented area of modern life.Kate Devlin, author of Turned On: Science, Sex, and Robots:Fantastic, funny, informative, and very, very timely.</t>
  </si>
  <si>
    <t>Rob Brooks is Scientia Professor of Evolution at the University of New South Wales, where he founded and directed the Evolution and Ecology Research Centre. He is the author of Sex, Genes, &amp;amp Rock ’n’ Roll: How Evolution Has Shaped the Modern World (2011).</t>
  </si>
  <si>
    <t>Anger</t>
  </si>
  <si>
    <t>The Conflicted History of an Emotion</t>
  </si>
  <si>
    <t>Rosenwein, Barbara H.</t>
  </si>
  <si>
    <t>Vices and Virtues</t>
  </si>
  <si>
    <t xml:space="preserve"> PHI005000 PHILOSOPHY / Ethics &amp; Moral Philosophy; PSY013000 PSYCHOLOGY / Emotions; SOC051000 SOCIAL SCIENCE / Violence in Society</t>
  </si>
  <si>
    <t>Tracing the story of anger from the Buddha to Twitter, Rosenwein provides a much-needed account of our changing and contradictory understandings of this emotion All of us think we know when we are angry, and we are sure we can recognize anger in others as well. But this is only superficially true. We see anger through lenses colored by what we know, experience, and learn. Barbara H. Rosenwein traces our many conflicting ideas about and expressions of anger, taking the story from the Buddha to our own time, from anger’s complete rejection to its warm reception. Rosenwein explores how anger has been characterized by gender and race, why it has been tied to violence and how that is often a false connection, how it has figured among the seven deadly sins and yet is considered a virtue, and how its interpretation, once largely the preserve of philosophers and theologians, has been gradually handed over to scientists—with very mixed results. Rosenwein shows that the history of anger can help us grapple with it today.</t>
  </si>
  <si>
    <t>Barbara H. Rosenwein is professor emerita at Loyola University Chicago. She is the author of numerous books, including Anger&amp;#39s Past: The Social Uses of an Emotion in the Middle Ages and Generations of Feeling: A History of Emotions, 600&amp;ndash1700.</t>
  </si>
  <si>
    <t>The Student-Physician</t>
  </si>
  <si>
    <t>Introductory Studies in the Sociology of Medical Education</t>
  </si>
  <si>
    <t>Merton, Robert K. / Kendall, Patricia L. / Reader, George G.</t>
  </si>
  <si>
    <t>Commonwealth Fund Publications</t>
  </si>
  <si>
    <t>62</t>
  </si>
  <si>
    <t xml:space="preserve"> MED000000 MEDICAL / General; MED024000 MEDICAL / Education &amp; Training</t>
  </si>
  <si>
    <t>Ischemic Stroke</t>
  </si>
  <si>
    <t>Diagnosis and Treatment</t>
  </si>
  <si>
    <t>Martin-Schild, Sheryl / Hallevi, Hen / Barreto, Andrew</t>
  </si>
  <si>
    <t>Current Clinical Cardiology</t>
  </si>
  <si>
    <t xml:space="preserve"> MED000000 MEDICAL / General; MED010000 MEDICAL / Cardiology; MED014000 MEDICAL / Clinical Medicine; MED085050 MEDICAL / Surgery / Vascular</t>
  </si>
  <si>
    <t>Stroke is the fifth leading cause of death in the United States and is a leading cause of adult disability and discharge from hospitals to chronic care facilities. Despite the frequency and morbidity of stroke, there is a relative paucity of “stroke experts,” such as vascular neurologists and neurocritical care physicians, to care for these patients. Clinical research in the diagnosis and treatment of stroke has grown exponentially over the past two decades resulting in a great deal of new clinical information for attending physicians to absorb. Grounded in cutting-edge and evidence-based strategies, Ischemic Stroke closes the gap in stroke care by providing a cogent and intuitive guide for all physicians caring for stroke patients.Key topics explored cover all elements of stroke care, including examinations of: emergent evaluation of the suspected stroke patient, clinical signs and symptoms of stroke, mechanisms of ischemic stroke, neuroimaging, cardiac-based evaluation, thrombolytic therapy, endovascular therapy, critical care management, rehabilitation, cardiac arrhythmias, and structural heart disease.</t>
  </si>
  <si>
    <t>CoverTitle PageCopyrightContentsContributors&amp;#0&amp;#0&amp;#0&amp;#0&amp;#0&amp;#0&amp;#0&amp;#0&amp;#0&amp;#0&amp;#0&amp;#0&amp;#0&amp;#0&amp;#0&amp;#0&amp;#0&amp;#0&amp;#01. Emergent Evaluation of the Suspected Stroke Patient2. Clinical Signs and Symptoms of Stroke3. Mechanisms of Ischemic Stroke4. Neuroimaging of Acute Stroke5. Cardiac-Based Evaluation of Ischemic Stroke6. Thrombolytic Therapy for Acute Ischemic Stroke7. Endovascular Management of Acute Ischemic Stroke8. Critical Care Management of Ischemic Stroke9. Stroke Rehabilitation10. Cardiac Arrhythmias and Stroke11. Evaluation and Prevention of Stroke due to Structural Heart Disease12. Treatment of Symptomatic Carotid Stenosis13. Intracranial Large-Vessel Disease&lt;div</t>
  </si>
  <si>
    <t>SHERYL MARTIN-SCHILD, MD, PhD, FANA, FAHA, is the statewide stroke medical director for the Louisiana Emergency Response Network. She is also the stroke medical director for Touro Infirmary in New Orleans, Louisiana, as well as the president and CEO at Dr. Brain, Inc.HEN HALLEVI, MD is the director of the neurology and stroke department at Carmel Medical Center in Tel Aviv, and medical faculty at Tel Aviv University in Israel.ANDREW D. BARRETO, MD, MS is an associate professor in the Stroke Division of University of Texas Health in Houston.</t>
  </si>
  <si>
    <t>The (M)other Tongue</t>
  </si>
  <si>
    <t>Essays in Feminist Psychoanalytic Interpretation</t>
  </si>
  <si>
    <t>Garner, Shirley N. / Sprengnether, Madelon S. / Kahane, Claire</t>
  </si>
  <si>
    <t xml:space="preserve"> PSY028000 PSYCHOLOGY / Psychotherapy / General</t>
  </si>
  <si>
    <t>This timely and provocative collection of sixteen essays combines feminist and psychoanalytic approaches to literary theory and to the reading of literary texts. It demonstrates not only the ways in which psychoanalytic theory can illuminate traditional literary texts, but also the ways in which feminist theory can modify, enlarge, and in some instances transform the body of psychoanalytic literature.Treating psychoanalysis as a form of narrative as well as a method of interpretation, the editors have divided their collection into three sections: 1) interpretations of the relation between contemporary feminism and Freud 2) rereadings of classic patriarchal texts in the light of psychoanalytic feminism and 3) readings of texts by women writers that have subverted patriarchal structures and given authoritative new voice to the maternal figure. Many of the essays make original contributions to the current debate about the conjunction of Freud and feminism others offer innovative readings of specific texts that illustrate the significance of that relation. The Introduction provides an up-to-date survey of feminist psychoanalytic theory and enumerates the central issues.Because of the diversity of critical perspectives it offers and the range of texts it considers, this rich and important book will attract a broad spectrum of readers.</t>
  </si>
  <si>
    <t>GarnerShirley N.: Shirley N. Garner is Associate Professor of English at the University of Minnesota.KahaneClaire: Claire Kahane is Associate Professor of English at the State University of New York at Buffalo.SprengnetherMadelon S.: Madelon S. Sprengnether is Associate Professor of English at the University of Minnesota.</t>
  </si>
  <si>
    <t>Psychiatry and Its Discontents</t>
  </si>
  <si>
    <t xml:space="preserve"> MED039000 MEDICAL / History; MED105000 MEDICAL / Psychiatry / General; PSY015000 PSYCHOLOGY / History; PSY036000 PSYCHOLOGY / Mental Health; SOC023000 SOCIAL SCIENCE / Reference; SOC057000 SOCIAL SCIENCE / Disease &amp; Health Issues</t>
  </si>
  <si>
    <t>Written by one of the world´s most distinguished historians of psychiatry, Psychiatry and Its Discontents provides a wide-ranging and critical perspective on the profession that dominates the treatment of mental illness. Andrew Scull traces the rise of the field, the midcentury hegemony of psychoanalytic methods, and the paradigm´s decline with the ascendance of biological and pharmaceutical approaches to mental illness. The book´s historical sweep is broad, ranging from the age of the asylum to the rise of psychopharmacology and the dubious triumphs of community care.&amp;rdquo The essays in Psychiatry and Its Discontents provide a vivid and compelling portrait of the recurring crises of legitimacy experienced by mad-doctors,&amp;rdquo as psychiatrists were once called, and illustrates the impact of psychiatry´s ideas and interventions on the lives of those afflicted with mental illness.</t>
  </si>
  <si>
    <t>List of Illustrations Acknowledgments 1. Introduction: The Travails of Psychiatry PART 1. The Asylum and Its Discontents 2. The Fictions of Foucault´s Scholarship: Madness and Civilization Revisited 3. The Asylum, the Hospital, and the Clinic 4. A Culture of Complaint: Psychiatry and Its Critics 5. Promises of Miracles: Religion as Science, and Science as Religion PART 2. Whither Twentieth-Century Psychiatry? 6. Burying Freud 7. Psychobiology, Psychiatry, and Psychoanalysis: The Intersecting Careers of Adolf Meyer, Phyllis Greenacre, and Curt Richter 8. Mangling Memories 9. Creating a New Psychiatry: On the Rockefeller Foundation and the Rise of Academic Psychiatry PART 3. Transformations and Interpretations 10. Shrinks: Doctor Pangloss 11. The Hunting of the Snark: The Search for a History of Neuropsychiatry 12. Contending Professions: Sciences of Brain and Mind in the United States, 1900&amp;ndash2013 PART 4. Neuroscience and the Biological Turn 13. Trauma 14. Empathy: Reading Other People´s Minds 15. Mind, Brain, Law, and Culture 16. Left Brain, Right Brain, One Brain, Two Brains 17. Delusions of Progress: Psychiatry´s Diagnostic Manual Notes Index</t>
  </si>
  <si>
    <t>ScullAndrew: Andrew Scull is Distinguished Research Professor of Sociology and Science Studies at the University of California, San Diego. He is past president of the Society for the Social History of Medicine and the author of numerous books, including Madness in Civilization, Hysteria, and others.&amp;#160</t>
  </si>
  <si>
    <t>Medical Problem Solving</t>
  </si>
  <si>
    <t>An Analysis of Clinical Reasoning</t>
  </si>
  <si>
    <t>Elstein, Arthur S. / Sprafka, Sarah A. / Shulman, Lee S.</t>
  </si>
  <si>
    <t xml:space="preserve"> MED000000 MEDICAL / General</t>
  </si>
  <si>
    <t>The Brain in Context</t>
  </si>
  <si>
    <t>A Pragmatic Guide to Neuroscience</t>
  </si>
  <si>
    <t>Moreno, Jonathan D. / Schulkin, Jay</t>
  </si>
  <si>
    <t>Neurology</t>
  </si>
  <si>
    <t xml:space="preserve"> MED057000 MEDICAL / Neuroscience; SCI089000 SCIENCE / Life Sciences / Neuroscience; SCI090000 SCIENCE / Cognitive Science</t>
  </si>
  <si>
    <t>The human brain is the most complex object in the known universe. The field of neuroscience has made remarkable strides in recent years in understanding aspects of the brain, yet we still struggle with seemingly fundamental questions about how the brain works. What lessons can we learn from neuroscience’s successes and failures? What kinds of questions can neuroscience answer, and what will remain out of reach?In The Brain in Context, the bioethicist Jonathan D. Moreno and the neuroscientist Jay Schulkin provide an accessible and thought-provoking account of the evolution of neuroscience and the neuroscience of evolution. They emphasize that the brain is not an isolated organ—it extends into every part of the body and every aspect of human life. Understanding the brain requires studying the environmental, biological, chemical, genetic, and social factors that continue to shape it. Moreno and Schulkin describe today’s transformative devices, theories, and methods, including technologies like fMRI and optogenetics as well as massive whole-brain activity maps and the attempt to create a digital simulation of the brain. They show how theorizing about the brain and experimenting with it often go hand in hand, and they raise cautions about unintended consequences of technological interventions. The Brain in Context is a stimulating and even-handed assessment of the scope and limits of what we know about how we think.</t>
  </si>
  <si>
    <t>Introduction1. Electrifying2. Constructing3. Evolving4. Imaging5. Engineering6. Securing7. Healing8. SocializingNot the Last WordAcknowledgmentsNotesReferencesIndex</t>
  </si>
  <si>
    <t>Hal Pashler, editor in chief of Encyclopedia of the Mind:A highly engaging introduction to what we know and don't know about the brain, surveying areas of solid understanding while also emphasizing the large gaps and uncertainties that remain. This book will provide value for anyone seeking a balanced perspective on this fascinating organ, which still remains mysterious in many ways. The authors are distinguished behavioral neuroscientists with broad interests, and they write with verve as well as authority.Joe Herbert, University of Cambridge:Immerse yourself in this exhilarating book and you will be guided skillfully through much of contemporary neuroscience and its associated philosophy there's always been a close connection between the two. We are our brains: they make us human but also individuals. Many of the most serious and life-damaging disorders occur when the brain malfunctions. In this book, you'll find a most readable account not only of what we currently know about the brain in all its complexity and variety, but also what we don't.Kent Berridge, James Olds Distinguished University Professor of Psychology and Neuroscience, University of Michigan:Jonathan Moreno and Jay Schulkin provide a wonderfully engaging account of the human brain and how it works. They smoothly blend the latest in scientific discoveries with a broad historical and philosophical perspective. The Brain in Context goes down easy and fires the imagination. Delightful and illuminating!Michael Hawrylycz, Allen Institute for Brain Science:The Brain in Context is a grand pragmatic tour through neuroscience and our quest to understand the brain. Remarkable in its trajectory from historical times to the pressing issues of contemporary research, the style is informal and clear. This new view on the state of modern neuroscience will be a pleasure to read for experts and enthusiasts alike, leaving us with a broad sense of the present state of the</t>
  </si>
  <si>
    <t>Jonathan D. Moreno is David and Lyn Silfen University Professor and a Penn Integrates Knowledge professor at the University of Pennsylvania, where he is also a professor of medical ethics and health policy, history and sociology of science, and philosophy. His books include Mind Wars: Brain Science and the Military in the 21st Century (2012) and Impromptu Man: J. L. Moreno and the Origins of Psychodrama, Encounter Culture, and the Social Network (2014).Jay Schulkin is a research professor in the Department of Neuroscience at Georgetown University. He is the author of numerous books, including Reflections on the Musical Mind: An Evolutionary Perspective (2013) and Sport: A Biological, Philosophical, and Cultural Perspective (Columbia, 2016).</t>
  </si>
  <si>
    <t>Avicenna in Renaissance Italy</t>
  </si>
  <si>
    <t>The Canon and Medical Teaching in Italian Universities after 1500</t>
  </si>
  <si>
    <t>Siraisi, Nancy G.</t>
  </si>
  <si>
    <t>789</t>
  </si>
  <si>
    <t xml:space="preserve"> HIS000000 HISTORY / General; MED024000 MEDICAL / Education &amp; Training</t>
  </si>
  <si>
    <t>The Canon of Avicenna, one of the principal texts of Arabic origin to be assimilated into the medical learning of medieval Europe, retained importance in Renaissance and early modern European medicine. After surveying the medieval reception of the book, Nancy Siraisi focuses on the Canon in sixteenth- and early seventeenth-century Italy, and especially on its role in the university teaching of philosophy of medicine and physiological theory.Originally published in 1987.The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</si>
  <si>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Healthy Body and Victorian Culture</t>
  </si>
  <si>
    <t>Haley, Bruce</t>
  </si>
  <si>
    <t xml:space="preserve"> HEA010000 HEALTH &amp; FITNESS / Healthy Living; HIS015000 HISTORY / Europe / Great Britain / General; LIT000000 LITERARY CRITICISM / General; LIT004120 LITERARY CRITICISM / European / English, Irish, Scottish, Welsh</t>
  </si>
  <si>
    <t>The quest for health guided Victorian living habits, shaped educational goals, and sanctioned a mania for athletic sports. As both metaphor and ideal, it influenced psychology, religion, moral philosophy it affected the writing of history as well as the criticism of literature. Here is a wide-ranging and ably written exploration of this fascinating aspect of Victorian ideas.</t>
  </si>
  <si>
    <t>A Way of Life</t>
  </si>
  <si>
    <t>Things, Thought, and Action in Chinese Medicine</t>
  </si>
  <si>
    <t>Farquhar, Judith</t>
  </si>
  <si>
    <t>The Terry Lectures Series</t>
  </si>
  <si>
    <t>Complementary Medicine</t>
  </si>
  <si>
    <t xml:space="preserve"> MED004000 MEDICAL / Alternative &amp; Complementary Medicine; MED039000 MEDICAL / History; SOC002010 SOCIAL SCIENCE / Anthropology / Cultural &amp; Social</t>
  </si>
  <si>
    <t>A short and thoughtful introduction to traditional Chinese medicine that looks beyond the conventional boundaries of Western modernism and biomedical science Traditional Chinese medicine is often viewed as mystical or superstitious, with outcomes requiring naïve faith. Judith Farquhar, drawing on her hard-won knowledge of social, intellectual, and clinical worlds in today’s China, here offers a concise and nuanced treatment that addresses enduring and troublesome ontological, epistemological, and ethical questions. In this work, which is based on her 2017 Terry Lectures “Reality, Reason, and Action In and Beyond Chinese Medicine,” she considers how the modern, rationalized, and scientific field of traditional Chinese medicine constructs its very real objects (bodies, symptoms, drugs), how experts think through and sort out pathology and health (yinyang, right qi/wrong qi, stasis, flow), and how contemporary doctors act responsibly to “seek out the root” of bodily disorder. Through this refined investigation, East-West contrasts collapse, and systematic Chinese medicine, no longer a mystery or a pseudo-science, can become a philosophical ally and a rich resource for a more capacious science.</t>
  </si>
  <si>
    <t xml:space="preserve"> A rare and nuanced scholarly effort that always remains engaging and delightful. As with any memorable journey, at the end we more deeply understand and feel our own point of departure. —Ted J. Kaptchuk, author of The Web That Has No Weaver: Understanding Chinese Medicine“This wonderfully challenging book is an induction into another world, a translation between traditional Chinese medicine and Western post-Enlightenment bio-medicine. Judith Farquhar guides us expertly through the things, thoughts, and actions of these mutually understandable worlds.”—Stephan Feuchtwang, author of Popular Religion in China: The Imperial Metaphor“Judith Farquhar’s anthropological and linguistic focus is novel, making this book a welcome addition to the sometimes-confusing works that attempt to ‘translate’ Chinese medicine for a Western reader.”—William C. Summers, author of The Great Manchurian Plague of 1910-1911: The Geopolitics of an Epidemic Disease“A Way of Life is original, creative scholarship of the highest quality, presented in lovely and stylish prose. It is truly a pleasure to read.”—Dale Martin, author of Biblical Truths: The Meaning of Scripture in the Twenty-first Century and of Sex and the Single Savior: Gender and Sexuality in Biblical Interpretation“A Way of Life distills decades of anthropological and philosophical study of Chinese medical practice, in which Judith Farquhar was authoritatively trained, into an introduction as lucid as it is deep.”—Nathan Sivin, author of  Health Care in Eleventh-Century China</t>
  </si>
  <si>
    <t>FarquharJudith: Judith Farquhar is the Max Palevsky Professor Emerita in the Department of Anthropology at the University of Chicago. She studies traditional medicine, popular culture, and everyday life in contemporary China and has published five other books, most recently Ten Thousand Things: Nurturing Life in Contemporary Beijing.</t>
  </si>
  <si>
    <t>How Scientists Explain Disease</t>
  </si>
  <si>
    <t>How do scientists develop new explanations of disease? How do those explanations become accepted as true? And how does medical diagnosis change when physicians are confronted with new scientific evidence? These are some of the questions that Paul Thagard pursues in this pathbreaking book that develops a new, integrative approach to the study of science. Ranging through the history of medicine, from the Hippocratic theory of humors to modern explanations of Mad Cow Disease and chronic fatigue syndrome, Thagard analyzes the development and acceptance of scientific ideas. At the heart of the book is a case study of the recent dramatic shift in medical understanding of peptic ulcers, most of which are now believed to be caused by infection by the bacterium Helicobacter pylori. When this explanation was first proposed in 1983, it was greeted with intense skepticism by most medical experts, but it became widely accepted over the next decade. Thagard discusses the psychological processes of discovery and acceptance, the physical processes involving instruments and experiments, and the social processes of collaboration, communication, and consensus that brought about this transformation in medical knowledge. How Scientists Explain Disease challenges both traditional philosophy of science, which has viewed science as largely a matter of logic, and contemporary science studies that view science as largely a matter of power. Drawing on theories of distributed computing and artificial intelligence, Paul Thagard develops new models that make sense of scientific change as a complex system of cognitive, social, and physical interactions. This is a book that will appeal to all readers with an interest in the development of science and medicine. It combines an engaging style, significant research, and a powerfully original argument.</t>
  </si>
  <si>
    <t>An engaging look at contemporary medical science.---K. Codell Carter, Journal of the History of MedicineFor anyone who has practised medicine long enough to wonder how and why some theories become fashionable and others fail to thrive, this book will make an interesting read. Paul Thagard finds both the traditional view of science as logic and the postmodern view of science as power inadequate for understanding how science develops.---Julia Lowe, British Medical JournalThagard . . . presents a detailed structure for the scientific understanding of disease. . . . [A] valuable work. . . . Recommended.This clear and easy to read book is suitable for the general public and students, as well as professional philosophers of science. . . . The general reader will appreciate introductions to the logical, cognitive, and sociological approaches to the study of science. . . . Useful summaries at the end of each chapter allow a quick read of main points.---Lindley Darden, Philosophy of ScienceThis book is remarkable for its clarity and its lack of doctrine.  At each stage, Thagard outlines in plain terms precisely what he is trying to explain, and illustrates his explanation . . . It is precisely this even-handed and commonsense approach that allows him to give an accurate portrayal of what scientific advance is like. If this is what philosophers can do for science and medicine, we need more help from them.---Charles Bangham, The Times Higher Education Supplement</t>
  </si>
  <si>
    <t>Paul Thagard is Professor of Philosophy and Director of the Cognitive Science Program at the University of Waterloo (Canada). His previous books include Conceptual Revolutions (Princeton) and Mind: Introduction to Cognitive Science (MIT Press).</t>
  </si>
  <si>
    <t>Infections and Inequalities</t>
  </si>
  <si>
    <t>The Modern Plagues</t>
  </si>
  <si>
    <t>Paul Farmer has battled AIDS in rural Haiti and deadly strains of drug-resistant tuberculosis in the slums of Peru. A physician-anthropologist with more than fifteen years in the field, Farmer writes from the front lines of the war against these modern plagues and shows why, even more than those of history, they target the poor. This  peculiarly modern inequality  that permeates AIDS, TB, malaria, and typhoid in the modern world, and that feeds emerging (or re-emerging) infectious diseases such as Ebola and cholera, is laid bare in Farmer's harrowing stories of sickness and suffering.Challenging the accepted methodologies of epidemiology and international health, he points out that most current explanatory strategies, from  cost-effectiveness  to patient  noncompliance,  inevitably lead to blaming the victims. In reality, larger forces, global as well as local, determine why some people are sick and others are shielded from risk. Yet this moving account is far from a hopeless inventory of insoluble problems. Farmer writes of what can be done in the face of seemingly overwhelming odds, by physicians determined to treat those in need. Infections and Inequalities weds meticulous scholarship with a passion for solutions—remedies for the plagues of the poor and the social maladies that have sustained them.</t>
  </si>
  <si>
    <t>Preface to the Paperback Edition Acknowledgments Introduction 1. The Vitality of Practice: On Personal Trajectories 2. Rethinking Emerging Infectious Diseases 3. Invisible Women: Class, Gender, and HIV 4. The Exotic and the Mundane: Human Immunodeficiency Vrrus in the Caribbean 5. Culture, Poverty, and ffiV Transmission: The Case of Rural Haiti Miracles and Misery: An Ethnographic Interlude 6. Sending Sickness: Sorcery, Politics, and Changing Concepts of AIDS in Rural Haiti 7. The Consumption of the Poor: Tuberculosis .in the Late Twentieth Century 8. Optimism and Pessimism in Tuberculosis Control: Lessons from Rural Haiti 9. Immodest Claims of Causality: Social Scientists and the New Tuberculosis 10. The Persistent Plagues: Biological Expressions of Social Inequalities Notes References Index</t>
  </si>
  <si>
    <t>FarmerPaul: Paul Farmer directs the Program in Infectious Disease and Social Change at the Harvard Medical School and divides his clinical time between Boston's Brigham and Women's Hospital and the Clinique Bon Sauveur in central Haiti. He is the author of AIDS and Accusation (California, 1992), which was awarded the Wellcome Medal, and The Uses of Haiti (1994), and editor of Women, Poverty and AIDS (1996), which won the Eileen Basker Prize.</t>
  </si>
  <si>
    <t>Measuring the Soul</t>
  </si>
  <si>
    <t>Psychophysics for Non-Psychophysicists</t>
  </si>
  <si>
    <t>Aleci, Carlo</t>
  </si>
  <si>
    <t>Current Natural Sciences</t>
  </si>
  <si>
    <t>EDP Sciences</t>
  </si>
  <si>
    <t>Ophthalmology</t>
  </si>
  <si>
    <t xml:space="preserve"> MED063000 MEDICAL / Ophthalmology; MED064000 MEDICAL / Optometry</t>
  </si>
  <si>
    <t>Even in the age of Internet, when information and knowledge are just a click away, few probably know what is psychophysics and what is it for. Psychophysics can be romantically defined as the science that measures the soul, namely the sensory soul. Psychophysics estimates the sensibility and looks for the threshold, that ephemeral limit between the sensed and the not sensed, the perceived and the not perceived, the seen and the not seen. It is a challenging task, since this limit is like a butterfly twirling over a flowery meadow, and psychophysics is the tool aimed at measuring as exactly as possible the height of its flight. At the boundary between experimental psychology and sensory neuroscience, psychophysics is not confined within a theoretical framework, but has great importance also in the clinical setting: audiologists, ophthalmologists, optometrists, orthoptists as well as neuropsychiatrists make use of psychophysics in many of their diagnostic protocols. This book aims at describing the principles of this discipline in a simple yet rigorous form, so as to make psychophysics understandable to the broad audience of non-psychophysicists. And, why not, even to reveal its hidden charm...</t>
  </si>
  <si>
    <t>AleciCarlo: Carlo ALECI was born in 1969 in Turin. After specializing in Ophthalmology in 1997, Carlo obtained his Ph.D. degree in Ophthalmological Sciences at the University of Turin, where he is professor on contract of Strabology and Psychophysics of Vision since 2014. Ex-consultant at the Neuro-Ophthalmological Center of the University, his fields of interest are neuro-ophthalmology, visual psychophysics, and dyslexia. Author of several international papers and of the book “Dyslexia: A Visual Approach”, Carlo has developed tests aimed at evaluating the visuoperceptive alterations in the neuroophthalmological field. He is Editor-in-Chief of Neuro-Ophthalmology &amp;amp Visual Neuroscience.</t>
  </si>
  <si>
    <t>When Abortion Was a Crime</t>
  </si>
  <si>
    <t>Women, Medicine, and Law in the United States, 1867-1973, with a New Preface</t>
  </si>
  <si>
    <t>Reagan, Leslie J.</t>
  </si>
  <si>
    <t xml:space="preserve"> MED036000 MEDICAL / Health Policy; SOC032000 SOCIAL SCIENCE / Gender Studies</t>
  </si>
  <si>
    <t>The definitive history of abortion in the United States, with a new preface that equips readers for what´s to come. &amp;#160When Abortion Was a Crime is the must-read book on abortion history.&amp;#160Originally published ahead of the thirtieth anniversary of Roe v. Wade, this award-winning study was the first to examine the entire period during which abortion was illegal in the United States, beginning in the mid-nineteenth century and ending with that monumental case in 1973. When Abortion Was a Crime is filled with intimate stories and nuanced analysis, demonstrating how abortion was criminalized and policed&amp;mdashand how millions of women sought abortions regardless of the law. With this edition, Leslie J. Reagan provides a new preface that addresses the dangerous and ongoing threats to abortion access across the country, and the precarity of our current moment. &amp;#160 While abortions have typically been portrayed as grim back alley operations, this deeply researched history confirms that many abortion providers&amp;mdashincluding physicians&amp;mdashpracticed openly and safely, despite prohibitions by the state and the American Medical Association. Women could find cooperative and reliable practitioners but prosecution, public humiliation, loss of privacy, and inferior medical care were a constant threat. Reagan&amp;#39s analysis of previously untapped sources, including inquest records and trial transcripts, shows the fragility of patient rights and raises provocative questions about the relationship between medicine and law. With the right to abortion increasingly under attack, this book remains the definitive history of abortion in the United States, offering vital lessons for every American concerned with health care, civil liberties, and personal and sexual freedom.</t>
  </si>
  <si>
    <t>List of Illustrations Acknowledgments&amp;#160 Preface to 2022 Edition&amp;#160 Notes to Preface to 2022 Edition Selected Bibliography&amp;#160 Introduction&amp;#160 1 An Open Secret 2 Private Practices 3 Antiabortion Campaigns, Private and Public 4 Interrogations and Investigations 5 Expansion and Specialization 6 Raids and Rules 7 Repercussions&amp;#160 8 Radicalization of Reform&amp;#160 Epilogue: Post-Roe, Post-Casey&amp;#160 Note on Sources List of Abbreviations Notes Bibliography Index</t>
  </si>
  <si>
    <t>ReaganLeslie J.: Leslie J. Reagan is professor of history, law, gender and women´s studies, and media studies at the University of Illinois at Urbana-Champaign.&amp;#160Author of the award-winning Dangerous Pregnancies:&amp;#160Mothers, Disabilities, and Abortion in Modern America&amp;#160and public intellectual, Reagan has written for the Washington Post,&amp;#160Time, Ms. Magazine, and Huffington Post and has appeared on numerous national and international media outlets, including CNN, MSNBC, CBC Radio, and NPR. She is currently completing Toxic Legacies: Agent Orange in the United States&amp;#160and Vietnam.</t>
  </si>
  <si>
    <t>The Many-Minded Man</t>
  </si>
  <si>
    <t>The Odyssey, Psychology, and the Therapy of Epic</t>
  </si>
  <si>
    <t>Christensen, Joel</t>
  </si>
  <si>
    <t>Myth and Poetics II</t>
  </si>
  <si>
    <t xml:space="preserve"> LIT022000 LITERARY CRITICISM / Fairy Tales, Folk Tales, Legends &amp; Mythology; POE014000 POETRY / Epic; PSY015000 PSYCHOLOGY / History</t>
  </si>
  <si>
    <t>Through these dynamics, Christensen reasons, the Odyssey not only instructs readers about how narrative shapes a sense of agency but offers solutions for avoiding dangerous stories and destructive patterns of thought.</t>
  </si>
  <si>
    <t>Introduction1. Homeric Psychology2. Treating Telemachus, Education and Learned Helplessness3. Escaping Ogygia, An Isolated Man4. Odysseus's Apologoi and Narrative Therapy5. Odysseus's Lies6. Marginalized Agencies and Narrative Selves7. Penelope's Subordinated Agency8. The Politics of Ithaca9. The Therapy of Oblivion, Unforgettable Pain and the Odyssey's End</t>
  </si>
  <si>
    <t xml:space="preserve">Richard P. Martin, Stanford University, author of Classical Mythology: Christensen has written one of the most creative, meticulous, and broad-reaching analyses of the Odyssey of the last half-century, tying together the millennia-old saga and contemporary social problems. </t>
  </si>
  <si>
    <t>Joel P. Christensen is Associate Professor and Chair of Classical Studies at Brandeis University. He is co-author of A Beginner's Guide to Homer and Homer's Thebes. Follow him on Twitter @sentantiq.</t>
  </si>
  <si>
    <t>Autism's False Prophets</t>
  </si>
  <si>
    <t>Bad Science, Risky Medicine, and the Search for a Cure</t>
  </si>
  <si>
    <t>Offit, Paul</t>
  </si>
  <si>
    <t xml:space="preserve"> MED000000 MEDICAL / General; MED035000 MEDICAL / Health Care Delivery; POL028000 POLITICAL SCIENCE / Public Policy / General; SCI000000 SCIENCE / General; SCI008000 SCIENCE / Life Sciences / Biology</t>
  </si>
  <si>
    <t>A London researcher was the first to assert that the combination measles-mumps-rubella vaccine known as MMR caused autism in children. Following this  discovery,  a handful of parents declared that a mercury-containing preservative in several vaccines was responsible for the disease. If mercury caused autism, they reasoned, eliminating it from a child's system should treat the disorder. Consequently, a number of untested alternative therapies arose, and, most tragically, in one such treatment, a doctor injected a five-year-old autistic boy with a chemical in an effort to cleanse him of mercury, which stopped his heart instead. Children with autism have been placed on stringent diets, subjected to high-temperature saunas, bathed in magnetic clay, asked to swallow digestive enzymes and activated charcoal, and injected with various combinations of vitamins, minerals, and acids. Instead of helping, these therapies can hurt those who are most vulnerable, and particularly in the case of autism, they undermine childhood vaccination programs that have saved millions of lives. An overwhelming body of scientific evidence clearly shows that childhood vaccines are safe and does not cause autism. Yet widespread fear of vaccines on the part of parents persists. In this book, Paul A. Offit, a national expert on vaccines, challenges the modern-day false prophets who have so egregiously misled the public and exposes the opportunism of the lawyers, journalists, celebrities, and politicians who support them. Offit recounts the history of autism research and the exploitation of this tragic condition by advocates and zealots. He considers the manipulation of science in the popular media and the courtroom, and he explores why society is susceptible to the bad science and risky therapies put forward by many antivaccination activists.</t>
  </si>
  <si>
    <t>Introduction1. The Tinderbox2. Lighting the Fuse3. The Implosion4. A Precautionary Tale5. Mercury Rising6. Mercury Falling7. Behind the Mercury Curtain8. Science in Court9. Science and the Media10. Science and Society11. A Place for AutismEpilogue</t>
  </si>
  <si>
    <t>Seeking to help readers realize the truth about Autism, Autism's False Prophets is a much need read, not to be missed.Leo Uzych:The vast range of professionals who may be enriched, professionally, by the book's contents extends to: psychologists, psychiatrists, neurologists, neuroscientists, speech pathologists, pediatricians, primary care physicians, geneticists, virologists, immunologists, vaccine experts, nurses, infectious disease experts, internists, gastroenterologists, epidemiologists, public health professionals, special education teachers, bioethicists, biochemists, biologists, biostatisticians, endocrinologists, pharmacists, pharmacologists, pharmaceutical industry professionals, health policy makers, journalists, politicians, and trial lawyers.Roger A. Brumback, M.D.:[A] must-read... it will keep pediatricians and pediatric neurologists awake over the nightmarish possibilities of pseudoscience in the 21st century.Roy Richard Grinker:Arguably the most detailed and thorough history available of the current anti-vaccine movement.Detailed but easily readable... should be required reading for any parents who are considering denying vaccination to their children.Jason Fagone:[This] book doesn't just show that the anti-vaccine activists are wrong it attempts to explain why, in our culture, they tend to win.Patricia M. Rodier:Paul A. Offit is one of the most respected scientists and clinicians in a field of vital importance to public health.Michael Fitzgerald:This is a powerful book which should be read by all professionals working in the area ofmedicine.Brian Alverson, MD:The book is a fantastic read. I recommend it to all physicians and their patients and families.A very helpful book for both medical personnel and parents.Stan L. Block, MD:A fascinating read... Eloquently and clearly written.Highly recommended.Isabelle Rapin, M.D.:A sobering indictment.Dom Giordano:A v</t>
  </si>
  <si>
    <t>OffitPaul: Paul Offit is Chief of the Division of Infectious Diseases at the Children's Hospital of Philadelphia and Professor of Pediatrics at the University of  Pennsylvania School of Medicine. He holds a BS in Psychology from Tufts University (1973) and an MD from University of Maryland School of Medicine (1977). He is the author of Autism's False Prophets (CUP 2008) and, most recently, Pandora's Lab (Nat Geo 2017).Paul A. Offit, MD, FAAP is the chief of Infectious Diseases and the director of the Vaccine Education Center at the Children's Hospital of Philadelphia as well as the Maurice R. Hilleman Professor of Vaccinology and professor of pediatrics at the University of Pennsylvania School of Medicine. He has received numerous awards, including the J. Edmund Bradley Prize for Excellence in Pediatrics from the University of Maryland School of Medicine, the Young Investigator Award in Vaccine Development from the Infectious Diseases Society of America, and a Research Career Development Award from the National Institutes of Health. An international expert on rotavirus-specific immune responses, Dr. Offit is the coinventor of the rotavirus vaccine RotaTeq, for which he received the Jonas Salk Award from the Association for Professionals in Infection Control and Epidemiology, the Gold Medal from the Children's Hospital of Philadelphia, and the Stanley A. Plotkin Award in Vaccinology from the Pediatric Infectious Diseases Society. He has donated all royalties from sales of this book to autism research.</t>
  </si>
  <si>
    <t>Banking on the Body</t>
  </si>
  <si>
    <t>The Market in Blood, Milk, and Sperm in Modern America</t>
  </si>
  <si>
    <t>Swanson, Kara W.</t>
  </si>
  <si>
    <t xml:space="preserve"> HIS036060 HISTORY / United States / 20th Century; LAW074000 LAW / Property; MED036000 MEDICAL / Health Policy; MED039000 MEDICAL / History; SOC026000 SOCIAL SCIENCE / Sociology / General</t>
  </si>
  <si>
    <t>Scientific advances and economic forces have converged to create something unthinkable for much of human history: a robust market in human body products. Every year, countless Americans supply blood, sperm, and breast milk to  banks  that store these products for later use by strangers in routine medical procedures. These exchanges entail complicated questions. Which body products are donated and which sold? Who gives and who receives? And, in the end, who profits? In this eye-opening study, Kara Swanson traces the history of body banks from the nineteenth-century experiments that discovered therapeutic uses for body products to twenty-first-century websites that facilitate a thriving global exchange.More than a metaphor, the  bank  has shaped ongoing controversies over body products as either marketable commodities or gifts donated to help others. A physician, Dr. Bernard Fantus, proposed a  bank  in 1937 to make blood available to all patients. Yet the bank metaphor labeled blood as something to be commercially bought and sold, not communally shared. As blood banks became a fixture of medicine after World War II, American doctors made them a frontline in their war against socialized medicine. The profit-making connotations of the  bank  reinforced a market-based understanding of supply and distribution, with unexpected consequences for all body products, from human eggs to kidneys.Ultimately, the bank metaphor straitjacketed legal codes and reinforced inequalities in medical care. By exploring its past, Banking on the Body charts the path to a more efficient and less exploitative distribution of the human body's life-giving potential.</t>
  </si>
  <si>
    <t>ContentsIntroduction: Banking for Love and for Money1. Bankable Bodies and the Professional Donor2. Banks That Take Donations3. Blood Battles in the Cold War4. Market Backlash5. Feminine Banks and the Milk of Human Kindness6. Buying Dad from the Sperm BankConclusion: Beyond the Body BankNotesAcknowledgmentsIndex</t>
  </si>
  <si>
    <t>Blood, milk, and sperm are often seen as embodying the essence of personhood. But in our time they have become the parts of the body most easily stored and exchanged. Banking on the Body uncovers the remarkable story of how body products have been envisioned as civic resources controlled by medical professionals as well as personal property which might be bought and sold by individuals. Original and deeply researched, this book has real significance for how we balance ever-increasing demands for body parts while still preserving our own human values.-- Steven Wilf, author of Law’s Imagined Republic: Popular Politics and Criminal Justice in Revolutionary AmericaSwanson presents a compelling examination of the process by which sperm, blood, and human milk came to be both ‘gifts’ and commercial products. Deeply researched and clearly argued, this medical history should be read by anyone concerned with the legal and social consequences of body banking.-- Janet Golden, author of Message in a Bottle: The Making of Fetal Alcohol SyndromeAn important study of the way American society has managed and conceptualized the ‘banking’ and distribution of human body products. Swanson explores the parallel but illuminatingly asymmetrical histories of blood, milk, and reproductive cells to undermine the facile if familiar distinction between gift and commodity that has so polarized policy and ethical discussion in this area. A must read for anyone concerned with the ways in which we make policy and shape practice in contemporary medicine.-- Charles E. Rosenberg, author of Our Present Complaint: American Medicine, Then and NowSince the 1940s, Swanson argues, body banks for breast milk and blood have been ‘omnipresent,’ while attitudes toward them reflect ‘a medical profession unable to resolve its own conflicting commitments to health care</t>
  </si>
  <si>
    <t>SwansonKara W.: Kara W. Swanson is Associate Professor of Law at Northeastern University School of Law.</t>
  </si>
  <si>
    <t>A Natural History of Human Morality</t>
  </si>
  <si>
    <t>Tomasello, Michael</t>
  </si>
  <si>
    <t xml:space="preserve"> PHI005000 PHILOSOPHY / Ethics &amp; Moral Philosophy; PSY008000 PSYCHOLOGY / Cognitive Psychology &amp; Cognition; SCI027000 SCIENCE / Life Sciences / Evolution; SOC002000 SOCIAL SCIENCE / Anthropology / General</t>
  </si>
  <si>
    <t>Michael Tomasello offers the most detailed account to date of the evolution of human moral psychology. Based on experimental data comparing great apes and human children, he reconstructs two key evolutionary steps whereby early humans gradually became an ultra-cooperative and, eventually, a moral species capable of acting as a plural agent “we”.</t>
  </si>
  <si>
    <t>CoverTitleCopyrightDedicationContentsPrefaceChapter 1. The Interdependence HypothesisChapter 2. Evolution of CooperationFoundations of CooperationGreat Ape CooperationKin- and Friend-Based ProsocialityChapter 3. Second-Personal MoralityCollaboration and HelpingJoint IntentionalitySecond-Personal AgencyJoint CommitmentThe Original “Ought”Chapter 4. “Objective” MoralityCulture and LoyaltyCollective IntentionalityCultural Agency&lt;div class='ch-level-2' class='start-pa</t>
  </si>
  <si>
    <t>This is an extremely worthwhile addition to the literature on the evolution of morality. It is well written and strikes an excellent balance between easy accessibility and nuanced and novel ideas. This book will appeal to students and researchers from a range of disciplines.-- Richard Joyce, author of The Evolution of MoralityThis is an important synthesis of the ideas Tomasello has been developing over a number of years, extended with an offer of a philosophically relevant genealogy of morality. Readers will learn much from this informed review of the extensive literature on the evolution of morality—a substantial part of which consists of the major contributions Tomasello and his colleagues have made.-- Philip Kitcher, author of The Ethical ProjectIf you’re after a definitive guide to explain how humans became an ultra-cooperative and, eventually, moral species, this must be it. Evolutionary anthropologist Michael Tomasello has followed his last book, A Natural History of Human Thinking, with another hard hitter.-- New ScientistTomasello is convincing, above all, because he has run many of the relevant studies (on chimps, bonobos and children) himself. He concludes by emphasizing the powerful influence of broad cultural groups on modern humans…Tomasello also makes an endearing guide, appearing happily amazed that morality exists at all.-- Michael Bond New Scientist</t>
  </si>
  <si>
    <t>TomaselloMichael: Michael Tomasello is Co-Director of the Max Planck Institute for Evolutionary Anthropology in Leipzig, Germany.</t>
  </si>
  <si>
    <t>The Cheating Cell</t>
  </si>
  <si>
    <t>How Evolution Helps Us Understand and Treat Cancer</t>
  </si>
  <si>
    <t>Aktipis, Athena</t>
  </si>
  <si>
    <t>Haematology, Oncology</t>
  </si>
  <si>
    <t xml:space="preserve"> MED062000 MEDICAL / Oncology; SCI008000 SCIENCE / Life Sciences / Biology; SCI027000 SCIENCE / Life Sciences / Evolution; SCI029000 SCIENCE / Life Sciences / Genetics &amp; Genomics; SCI045000 SCIENCE / Life Sciences / Microbiology</t>
  </si>
  <si>
    <t>Athena Aktipis goes back billions of years to explore when unicellular forms became multicellular organisms. Within these bodies of cooperating cells, cheating ones arose, overusing resources and replicating out of control, giving rise to cancer. Aktipis illustrates how evolution has paved the way for cancer’s ubiquity, and why it will exist as long as multicellular life does.</t>
  </si>
  <si>
    <t xml:space="preserve"> The Cheating Cell is a fascinating book on a subject that’s gaining the prominence it deserves: cancer as an evolutionary phenomenon. Athena Aktipis works in the heart of this field and she deftly illuminates the subject for both scientists and general readers. The implications—for cancer treatment and for the understanding of our existence as multicellular creatures—are huge.”—David Quammen, author of The Tangled Tree Trying to keep cheating cells at bay is a problem that connects humans, elephants, Tasmanian devils, and cacti alike. In The Cheating Cell, Athena Aktipis uses clear explanations and riveting examples to show how viewing cancer through an ecological and evolutionary lens allows us to better understand the disease, and can lead to more effective ways of lengthening lifespans in our ongoing battle with this most ancient of foes. —Kelly Weinersmith, coauthor of Soonish The Cheating Cell is an instant classic—a book that will transform how physicians and their patients understand cancer, how investigators develop therapies, and how we as a society can work together to reduce the global burden of this disease. Masterful, powerful, and absolutely essential reading for anyone who truly wants to understand the nature of cancer, The Cheating Cell is a tour de force. —Barbara Natterson-Horowitz, MD, coauthor of Zoobiquity This wise, erudite, and engaging book will change how we think about cancer and life itself. Brilliantly illuminating how cancer is a form of evolution gone awry within our bodies, Athena Aktipis shows that we need an evolutionary approach to not only fighting the disease but also living with it. —Daniel E. Lieberman, author of The Story of the Human Body</t>
  </si>
  <si>
    <t>Athena Aktipis, Arizona State University, Tempe, USA.</t>
  </si>
  <si>
    <t>Epidemic Invasions</t>
  </si>
  <si>
    <t>Yellow Fever and the Limits of Cuban Independence, 1878-1930</t>
  </si>
  <si>
    <t>Espinosa, Mariola</t>
  </si>
  <si>
    <t xml:space="preserve"> HIS036040 HISTORY / United States / 19th Century; HIS036060 HISTORY / United States / 20th Century; HIS041000 HISTORY / Caribbean &amp; West Indies / General; MED000000 MEDICAL / General; MED039000 MEDICAL / History</t>
  </si>
  <si>
    <t>In the early fall of 1897, yellow fever shuttered businesses, paralyzed trade, and caused tens of thousand of people living in the southern United States to abandon their homes and flee for their lives. Originating in Cuba, the deadly plague inspired disease-control measures that not only protected U.S. trade interests but also justified the political and economic domination of the island nation from which the pestilence came. By focusing on yellow fever, Epidemic Invasions uncovers for the first time how the devastating power of this virus profoundly shaped the relationship between the two countries.Yellow fever in Cuba, Mariola Espinosa demonstrates, motivated the United States to declare war against Spain in 1898, and, after the war was won and the disease eradicated, the United States demanded that Cuba pledge in its new constitution to maintain the sanitation standards established during the occupation. By situating the history of the fight against yellow fever within its political, military, and economic context, Espinosa reveals that the U.S. program of sanitation and disease control in Cuba was not a charitable endeavor. Instead, she shows that it was an exercise in colonial public health that served to eliminate threats to the continued expansion of U.S. influence in the world.</t>
  </si>
  <si>
    <t>Acknowledgments1 Disease and Empire2 The Pre-Occupation with Cuba3 Fighting the Yellow Scourge: Initial Sanitation Reforms in Cuba4 The Hunt for the Mosquito5 The Mosquito Threatens Independence6 The Limits of Domination7 ConclusionsNotesBibliographyIndex</t>
  </si>
  <si>
    <t>“Epidemic Invasions revolutionizes our understanding of Cuban-U.S affairs in the decades around 1900, showing the central place of public health campaigns in their difficult relationship. Controlling yellow fever in Havana became a priority because of the threat posed to the American South and, with the opening of the Panama Canal, to wider inter-American trade. However, Mariola Espinosa does not just tell a story of quarantines and sanitation she also throws important new light on the politics of research and ‘discovery,’ reassessing the priority dispute between Carlos Finlay and Walter Reed over the identification of the mosquito vector of yellow fever, and makes the case for previously unheralded Henry Rose Carter. Epidemic Invasions is essential reading for anyone interested in the international politics of public health, and is all the more pertinent in an era of possible global flu pandemics.”— Michael Worboys, Director, Centre for the History of Science, Technology and Medicine and Wellcome Unit for the History of Medicine“A compelling study of the intimate connections of disease with colonialism and decolonization. With its sharp focus, Epidemic Invasions vividly illuminates the biological dimensions of U.S. imperialism and Cuban nationalism.”— Warwick Anderson, author of Colonial Pathologies“Epidemic Invasions is a convincing example of how productive the discussion can be of a disease when it is properly contextualized. Espinosa’s book is both a much needed addition to the history of U.S.-Cuban relations as well as an original—and at times very provocative—contribution to the history of the making of public health systems under colonial and neocolonial rules. Scholars will find in Epidemic Invasions the first book that brings a Latin American case to the late colonialism world historiography of disease. And undergrad</t>
  </si>
  <si>
    <t>Mariola Espinosa is assistant professor of history and director of Latino and Latin American Studies at Southern Illinois University.</t>
  </si>
  <si>
    <t>The Child’s Understanding of Number</t>
  </si>
  <si>
    <t>Gallistel, C. R. / Gelman, Rochel</t>
  </si>
  <si>
    <t xml:space="preserve"> PSY000000 PSYCHOLOGY / General</t>
  </si>
  <si>
    <t>The authors report the results of some half dozen years of research into when and how children acquire numerical skills. They provide a new set of answers to these questions, and overturn much of the traditional wisdom on the subject.Table of Contents:  1. Focus on the Preschooler 2. Training Studies Reconsidered 3. More Capacity Than Meets the Eye: Direct Evidence 4. Number Concepts in the Preschooler? 5. What Numerosities Can the Young Child Represent? 6. How Do Young Children Obtain Their Representations of Numerosity? 7. The Counting Model 8. The Development of the How-To-Count Principles 9. The Abstraction and Order-Irrelevance Counting Principles 10. Reasoning about Number 11. Formal Arithmetic and the Young Child's Understanding of Number 12. What Develops and How  Conclusions References Index Reviews of this book: The publication of this book may mark a sea change in the way that we think about cognitive development. For the past two decades, the emphasis has been on young children's limitations... Now a new trend is emerging: to challenge the original assumption of young children's cognitive incapacity. The Child's Understanding of Number represents the most original and provocative manifestation to date of this new trend.--Contemporary PsychologyReviews of this book: Here at last is the book we have been waiting for, or at any rate known we needed, on the young child and number. The authors are at once sophisticated in their own understanding of number and rich in psychological intuition. They present a wealth of good experiments to support and guide their intuitions. And all is told in so simple and unalarming a manner that even the most pusillanimous will be able to read with enjoyment.--Canadian Journal of Psychology</t>
  </si>
  <si>
    <t>Contents1.Focus on the Preschooler2.Training Studies Reconsidered3.More Capacity Than Meets the Eye: Direct Evidence4.Number Concepts in the Preschooler?5.What Numerosities Can the Young Child Represent6.How Do Young Children Obtain Thier Representations of Numerosity?7.The Counting Model8.The Development of the How-to-Count Principles9.The Abstraction and Order-Irrelevance Counting Principles10.Reasoning about Number11.Formal Arithmetic and the Young Child&amp;#x0027s Understanding of Number12.What Develops and HowConclusionsReferences&lt;entry start-page= 255  class= inde</t>
  </si>
  <si>
    <t>The publication of this book may mark a sea change in the way that we think about cognitive development. For the past two decades, the emphasis has been on young children’s limitations… Now a new trend is emerging: to challenge the original assumption of young children’s cognitive incapacity. The Child’s Understanding of Number represents the most original and provocative manifestation to date of this new trend.-- Contemporary PsychologyHere at last is the book we have been waiting for, or at any rate known we needed, on the young child and number. The authors are at once sophisticated in their own understanding of number and rich in psychological intuition. They present a wealth of good experiments to support and guide their intuitions. And all is told in so simple and unalarming a manner that even the most pusillanimous will be able to read with enjoyment.-- Canadian Journal of Psychology</t>
  </si>
  <si>
    <t>Traditional Medicine in Modern China</t>
  </si>
  <si>
    <t>Science, Nationalism, and the Tensions of Cultural Change</t>
  </si>
  <si>
    <t>Croizier, Ralph C.</t>
  </si>
  <si>
    <t>Harvard East Asian Series</t>
  </si>
  <si>
    <t>34</t>
  </si>
  <si>
    <t>Biosecurity Interventions</t>
  </si>
  <si>
    <t>Global Health and Security in Question</t>
  </si>
  <si>
    <t>Collier, Stephen / Lakoff, Andrew</t>
  </si>
  <si>
    <t>A Columbia / SSRC Book</t>
  </si>
  <si>
    <t xml:space="preserve"> MED035000 MEDICAL / Health Care Delivery; POL011000 POLITICAL SCIENCE / International Relations / General; POL035000 POLITICAL SCIENCE / Political Freedom</t>
  </si>
  <si>
    <t>In recent years, new disease threatssuch as SARS, avian flu, mad cow disease, and drug-resistant strains of malaria and tuberculosishave garnered media attention and galvanized political response. Proposals for new approaches to  securing health  against these threats have come not only from public health and medicine but also from such fields as emergency management, national security, and global humanitarianism. This volume provides a map of this complex and rapidly transforming terrain. The editors focus on how experts, public officials, and health practitioners work to define what it means to  secure health  through concrete practices such as global humanitarian logistics, pandemic preparedness measures, vaccination campaigns, and attempts to regulate potentially dangerous new biotechnologies.As the contributions show, despite impressive activity in these areas, the field of  biosecurity interventions  remains unstable. Many basic questions are only beginning to be addressed: Who decides what counts as a biosecurity problem? Who is responsible for taking action, and how is the efficacy of a given intervention to be evaluated? It is crucial to address such questions today, when responses to new problems of health and security are still taking shape. In this context, this volume offers a form of critical and reflexive knowledge that examines how technical efforts to increase biosecurity relate to the political and ethical challenges of living with risk.</t>
  </si>
  <si>
    <t>1. The Problem of Securing Health, by Stephen J. Collier and Andrew Lakoff2. From Population to Vital System: National Security and the Changing Object of Public Health, by Andrew Lakoff3. Redesigning Syndromic Surveillance for Biosecurity, by Lyle Fearnley4. How Did the Smallpox Vaccination Program Come About? Tracing the Emergence of Recent Smallpox Vaccination Thinking, by Dale A. Rose5. Disease as Security Threat: Critical Reflections on the Global TB Emergency, by Erin Koch6. Vital Mobility and the Humanitarian Kit, by Peter Redfield7. Mapping the Multiplicities of Biosecurity, by Nick Bingham and Steve Hinchliffe8. From Mad Cow Disease to Bird Flu: Transformations of Food Safety in France, by Frèdèric Keck9. Biodefense: Considering the Sociotechnical Dimension, by Kathleen M. Vogel10. Anticipations of Biosecurity, by Carlo CaduffAfterword. Episodes or Incidents: Seeking Significance, by Paul RabinowAcknowledgmentsList of ContributorsIndex</t>
  </si>
  <si>
    <t>Sonja Kittelsen:Provides insight into the complexity behind what it means to 'secure health.'a thought-provoking volume that provides an important look into how far-reaching biosecurity is, while illustrating the ambiguities that still remain.</t>
  </si>
  <si>
    <t>Andrew Lakoff is associate professor in the Department of Sociology and the Program in Science Studies, University of California, San Diego. His book Pharmaceutical Reason: Knowledge and Value in Global Psychiatry examines epistemological debates on the source of mental disorders. His current work focuses on the development of techniques of preparedness among security experts in the United States.Stephen J. Collier is assistant professor in the Graduate Program in International Affairs at the New School. He is coeditor of Global Assemblages: Technology, Politics, and Ethics as Anthropological Problems and is completing a book on urbanism, social modernity, and neoliberal reform in contemporary Russia entitled Post-Soviet Social:  Neoliberalism  after the Washington Consensus. Currently he is engaged in research on new approaches to risk mapping and systems vulnerability.</t>
  </si>
  <si>
    <t>Speech and Brain Mechanisms</t>
  </si>
  <si>
    <t>Roberts, Lamar / Penfield, Wilder</t>
  </si>
  <si>
    <t>The outcome of ten years' work, this book is a carefully planned study of brain dominance, aphasia, and other speech disturbances, and includes a discussion of the cerebral mechanisms of speech and the learning and teaching of language.Originally published in 1959.The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</si>
  <si>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Medicine and Moral Philosophy</t>
  </si>
  <si>
    <t>A Philosophy and Public Affairs Reader</t>
  </si>
  <si>
    <t>Cohen, Marshall</t>
  </si>
  <si>
    <t>Philosophy and Public Affairs Readers</t>
  </si>
  <si>
    <t>848</t>
  </si>
  <si>
    <t xml:space="preserve"> MED050000 MEDICAL / Ethics</t>
  </si>
  <si>
    <t>Responding to the increased public interest in the moral aspects of medical practice, this collection of essays focuses on questions of justice and injustice in the delivery and distribution of medical care and on problems concerning the rights of patients in their relationship to doctors, medical institutions, and government.Originally published in 1982.The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</si>
  <si>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Autonomy Support Beyond the Language Learning Classroom</t>
  </si>
  <si>
    <t>A Self-Determination Theory Perspective</t>
  </si>
  <si>
    <t>Mynard, Jo / Shelton-Strong, Scott J.</t>
  </si>
  <si>
    <t>Psychology of Language Learning and Teaching</t>
  </si>
  <si>
    <t>16</t>
  </si>
  <si>
    <t xml:space="preserve"> LAN009040 LANGUAGE ARTS &amp; DISCIPLINES / Linguistics / Psycholinguistics; LAN020000 LANGUAGE ARTS &amp; DISCIPLINES / Study &amp; Teaching; PSY000000 PSYCHOLOGY / General</t>
  </si>
  <si>
    <t>Through the application of self-determination theory (SDT) to research and practice, this book deepens our understanding of how autonomous language learning can be supported, developed and understood outside of the classroom. The chapters deal with learning environments and open spaces, communities and relationships, and dialogue and interaction.</t>
  </si>
  <si>
    <t>Pain and Its Transformations</t>
  </si>
  <si>
    <t>The Interface of Biology and Culture</t>
  </si>
  <si>
    <t>Shelemay, Kay Kaufman / Coakley, Sarah</t>
  </si>
  <si>
    <t>Mind/Brain/Behavior Initiative</t>
  </si>
  <si>
    <t>Anaesthesiology</t>
  </si>
  <si>
    <t xml:space="preserve"> MED057000 MEDICAL / Neuroscience; MED093000 MEDICAL / Pain Medicine; SOC002010 SOCIAL SCIENCE / Anthropology / Cultural &amp; Social</t>
  </si>
  <si>
    <t>Pain is immediate and searing but remains a deep mystery for sufferers, their physicians, and researchers. As neuroscientific research shows, even the immediate sensation of pain is shaped by psychological state and interpretation. At the same time, many individuals and cultures find meaning, particularly religious meaning, even in chronic and inexplicable pain.This ambitious interdisciplinary book includes not only essays but also discussions among a wide range of specialists. Neuroscientists, psychiatrists, anthropologists, musicologists, and scholars of religion examine the ways that meditation, music, prayer, and ritual can mediate pain, offer a narrative that transcends the sufferer, and give public dignity to private agony. They discuss topics as disparate as the molecular basis of pain, the controversial status of gate control theory, the possible links between the relaxation response and meditative practices in Christianity and Buddhism, and the mediation of pain and intense emotion in music, dance, and ritual. The authors conclude by pondering the place of pain in understanding--or the human failure to understand--good and evil in history.</t>
  </si>
  <si>
    <t>ContentsAcknowledgments1IntroductionSarah Coakley2Opening Remarks: Pain and ExperienceArthur KleinmanResponse: Enabling Strategies-A Great Problem Is Not EnoughAnne HarringtonI Pain at the Interface of Biology and Culture3Deconstructing Pain: A Deterministic Dissection of the Molecular Basis of PainClifford J. Woolf4Setting the Stage for Pain: Allegorical Tales from NeuroscienceHoward L. FieldsResponse: Is Pain Differentially Embodied?Anne HarringtonResponse: Pain and the Embodiment of CultureElaine ScarryDiscussion: Is There Life Left in the Gate Control Theory?Discussion: The Success of Reductionism in Pain TreatmentII Beyond Coping: Religious Practices of Transformation5Palliative or Intensification? Pain and Christian Contemplation in the Spirituality of the Sixteenth-Century CarmelitesSarah Coakley6Pain and the Suffering Consciousness: The Alleviation of Suffering in Buddhist DiscourseLuis O. GómezResponse: The Incommensurable Richness of ExperienceArthur KleinmanResponse: The Theology of Pain and Suffering in the Jewish TraditionJon D. LevensonDiscussion: The Relaxation Response-Can It Explain Religious Transformation?Discussion: Reductionism and the Separation of Suffering and PainDiscussion: The Instrumentality of Pain in Christianity and BuddhismIIIGrief and Pain: The Mediation of Pain in Music7Voice, Metaphysics, and Community: Pain and Transformation in the Finnish-Karelian Ritual LamentElizabeth Tolbert8Music, Trancing, and the Absence of PainJudith BeckerResponse: Music as Ecstasy and Music as TranceJohn C. M. BrustResponse: Thinking about Music and PainKay Kaufman ShelemayDiscussion: The Presentation and Representation of Emotion in MusicDiscussion: Neurobiological Views of Music, Emotion, and the BodyDiscussion: Ritual and ExpectationIVPain, Ritual, and the Somatomoral: Beyond the Individual9Pai</t>
  </si>
  <si>
    <t>The sixth and last of the Harvard Mind/Brain/Behavior interdisciplinary books, the most ambitious, and the most truly interdisciplinary of all. This book covers the waterfront in current pain research, from what we know about the biological concepts of pain in literature, the effects of music on pain, and even the moral worth of pain.-- John DowlingPain and Its Transformations is a goldmine. Never before has a single volume brought together such a large number of experts in numerous fields and tied their ideas together into a cohesive study of pain. This volume will be a singularly fecund first step into a number of promising research agendas.-- Ariel GlucklichThese essays link to each other in a way that I have rarely seen in a collection. Coakley and Shelemay beautifully frame the entire project, locating it conceptually and making clear what are the stakes for the field of religion and science. In topic, participants, and results, it is the sort of interdisciplinary encounter that the field needs if it is to make progress.-- Philip Clayton</t>
  </si>
  <si>
    <t>Aspects of Multilingual Aphasia</t>
  </si>
  <si>
    <t>Gitterman, Martin R. / Goral, Mira / Obler, Loraine K.</t>
  </si>
  <si>
    <t>Communication Disorders Across Languages</t>
  </si>
  <si>
    <t xml:space="preserve"> LAN009000 LANGUAGE ARTS &amp; DISCIPLINES / Linguistics / General; MED007000 MEDICAL / Audiology &amp; Speech Pathology</t>
  </si>
  <si>
    <t>This volume provides a broad overview of current work in aphasia in individuals who speak more than one language. With contributions from many of the leading researchers in the field, the material included, both experimental work and theoretical overviews, should prove useful to both researchers and clinicians. The book should also appeal to a broader audience, including all who have an interest in the study of language disorders in an increasingly multicultural/multilingual world (e.g. students of speech-language pathology and linguistics). The areas of multilingual aphasia addressed in this collection include assessment and treatment, language phenomena (e.g. code-switching), particular language pairs (including a bidialectal study), and the role of cultural context.</t>
  </si>
  <si>
    <t>Introduction - Martin R. Gitterman, Mira Goral, and Loraine K. OblerPart 1 - Broad Considerations1. The Study of Bilingual Aphasia: The Questions Addressed - Loraine K. Obler and Youngmi Park2. Bilingual Aphasia: Neural Plasticity and Considerations for Recovery - Daniel Adrover-Roig, Karine Marcotte, Lilian C. Scherer, and Ana AnsaldoPart 2 - Assessment and Treatment3. What Do We Know About Assessing Language Impairment in Bilingual Aphasia? - Swathi Kiran and Particia M. Roberts4. Morphological Assessment in Bilingual Aphasia: Compounding and the Language Nexus - Gary Libben5. The Clinical Management of Anomia in Bilingual Speakers of Spanish and English - Maria L. Muñoz6. Generalization in Bilingual Aphasia Treatment - Kathryn Kohnert and Michael Peterson7. Cross-Language Treatment Effects in Multilingual Aphasia - Mira Goral8. Language Deficits, Recovery Patterns and Effective Intervention in a Multilingual 16 Years Post-TBI - Daly Sebastian, Usha Dalvi, and Loraine K. OblerPart 3 - Bilingual Language Phenomena9. Bilingual Aphasia and Code-Switching: Representation and Control - Alessandra Riccardi10. Grammatical Category Deficits in Bilingual Aphasia - Yasmeen Faroqi-Shah11. Language Choice in Bilingual Aphasia: Memory and Emotions - Carmit Altman, Mali Gil, and Joel Walters12. Acquired Dyslexia and Dysgraphia in Bilinguals Across Alphabetical and Non-Alphabetical Scripts - Maximiliano A. Wilson, Karima Kahlaoui, and Brendan S. WeekesPart 4 - Language Pairs13. Morphosyntactic Features in the Spoken Language of Spanish-English Bilinguals with Aphasia - José G. Centeno&lt;sp</t>
  </si>
  <si>
    <t>Judith Kroll, Pennsylvania State University, USA:In the past decade, there has been a dramatic increase of research on the science of bilingualism, recognizing that in much of the world, bilingualism is a common rather than exceptional circumstance. The present volume provides an exciting synthesis of the latest findings on bilingual aphasia, drawing implications for clinical assessment and treatment, and also for theoretical claims about language, the mind, and the brain.Lise Menn, University of Colorado, USA:This book is an impressive and essential guide to the bewildering and urgent clinical and theoretical problems posed by bilingual/multilingual aphasia. It presents puzzling and challenging case studies, discussion of resources for testing and therapy, useful small-group studies and insightful overviews, with psycholinguistically and therapeutically sophisticated attention paid to cognitive, social and linguistic factors.</t>
  </si>
  <si>
    <t>GittermanMartin R.: Martin R. Gitterman, Ph.D. is Professor Emeritus of Speech-Language-Hearing Sciences at Lehman College and The Graduate Center, The City University of New York. He has published in the areas of neurolinguistics, aphasia, second language acquisition, bilingualism, and applied linguistics.http://www.lehman.edu//academics/arts-humanities/speech-language-hearing-sciences/gitterman-faculty-page.phpGoralMira: Mira Goral, Ph.D. CCC-SLP is a Professor of Speech-Language-Hearing Sciences at Lehman College and The Graduate Center of The City University of New York. She also holds an appointment at the Harold Goodglass Aphasia Research Center of the Boston University School of Medicine. She has published in the areas of multilingualism, aphasia, language attrition, and language and cognition in aging.Http://www.lehman.edu/academics/arts-humanities/speech-language-hearing-sciences/mira.phpOblerLoraine K.: Loraine K. Obler, Ph.D. is a Distinguished Professor at the CUNY Graduate Center, with appointments in both Speech-Language-Hearing Sciences and Linguistics, as well as at the Harold Goodglass Aphasia Research Center of the Boston University School of Medicine. She has co-authored articles and books on her areas of interest: neurolinguistics, bilingualism and the brain, cross-language study of aphasia, and language in aging.http://web.gc.cuny.edu/speechandhearing/faculty/lobler.aspMartin R. Gitterman, Ph.D. is Professor Emeritus of Speech-Language-Hearing Sciences at Lehman College and The Graduate Center, The City University of New York. He has published in the areas of neurolinguistics, aphasia, second language acquisition, bilingualism, and applied linguistics. http://www.lehman.edu//academics/arts-humanities/speech-language-hearing-sciences/gitterman-faculty-page.phpMira Goral, Ph.D. CCC-SLP is a Professor of Speech-Language-Hearing Sciences at Lehman College and The Graduate Center</t>
  </si>
  <si>
    <t>Alien Landscapes?</t>
  </si>
  <si>
    <t>Interpreting Disordered Minds</t>
  </si>
  <si>
    <t>Glover, Jonathan</t>
  </si>
  <si>
    <t xml:space="preserve"> MED105000 MEDICAL / Psychiatry / General; PHI015000 PHILOSOPHY / Mind &amp; Body; PSY022000 PSYCHOLOGY / Psychopathology / General; PSY030000 PSYCHOLOGY / Research &amp; Methodology</t>
  </si>
  <si>
    <t>We have made huge progress in understanding the biology of mental illnesses, but comparatively little in interpreting them at the psychological level. The eminent philosopher Jonathan Glover believes that there is real hope of progress in the human interpretation of disordered minds.The challenge is that the inner worlds of people with psychiatric disorders can seem strange, like alien landscapes, and this strangeness can deter attempts at understanding. Do people with disorders share enough psychology with other people to make interpretation possible? To explore this question, Glover tackles the hard cases—the inner worlds of hospitalized violent criminals, of people with delusions, and of those diagnosed with autism or schizophrenia. Their first-person accounts offer glimpses of inner worlds behind apparently bizarre psychiatric conditions and allow us to begin to learn the “language” used to express psychiatric disturbance. Art by psychiatric patients, or by such complex figures as van Gogh and William Blake, give insight when interpreted from Glover’s unique perspective. He also draws on dark chapters in psychiatry’s past to show the importance of not medicalizing behavior that merely transgresses social norms. And finally, Glover suggests values, especially those linked with agency and identity, to guide how the boundaries of psychiatry should be drawn.Seamlessly blending philosophy, science, literature, and art, Alien Landscapes? is both a sustained defense of humanistic psychological interpretation and a compelling example of the rich and generous approach to mental life for which it argues.</t>
  </si>
  <si>
    <t>ContentsPrefaceProloguePart One. “Antisocial Personality,” Values, PsychiatryChapter 1. Socratic Questions in BroadmoorChapter 2. The Contours of a Moral LandscapeChapter 3. Childhood and AfterChapter 4. Interpreting This LandscapeChapter 5. Shakespeare Comes to BroadmoorPart Two. On Human InterpretationChapter 6. Hopes for the Future of PsychiatryChapter 7. “A Skill So Deeply Hidden in the Human Soul Chapter 8. Intuitive InterpretationChapter 9. Reflective InterpretationPart Three. Human Interpretation in PsychiatryChapter 10. “A Gulf Which Defies Description Chapter 11. Autism and InterpretationChapter 12. Interpreting Delusions&lt;div class='ch-level-2' class='start-page-161'</t>
  </si>
  <si>
    <t>A searching, humane look at the lives of the mentally ill, whose inner worlds can be alien landscapes indeed. Examining a population of hospitalized patients in Britain, ethicist Glover asks whether it is true that people who suffer from anti‐social disorders are truly without conscience or whether it might not be that their moral world simply maps onto different territory from other people’s—an important distinction in considering such things as the ability to recognize right from wrong and accept responsibility for one’s actions.-- Kirkus ReviewsGlover attempts a close encounter of the intellectual kind as he probes the ethical aspects of mental disorders and opens up new terrain in an age‐old discussion. Responding to the long‐standing discord between humanist and scientific perspectives on mental illness—an imbalance that consistently favors science—Glover aims to restore humanist views to the discussion through a sensitive examination of art, literature, and, perhaps most noteworthy, interviews with people who have mental disorders… For the philosophically inclined, Glover’s exploration will prove to be an exciting and informative text.-- Publishers WeeklyA great read, and genuinely illuminating on the inner lives of patients with disorders, and their implications for responsibility and identity. This book is for all of us who have had the impulse to write off someone as ‘crazy,’ meaning: there isn’t any point in trying to engage or understand what’s going on with this person. This is a timely and well-crafted book.-- John Campbell, University of California, BerkeleyThis book should become a classic in the study of philosophy and psychiatry. The lucidity of the writing makes it, at once, profound and accessible. While acknowledging the substantial contribution of the biological sciences to our understanding of unusual mental states, Glover explores in depth how far an observer ca</t>
  </si>
  <si>
    <t>GloverJonathan: Jonathan Glover is Professor of Ethics at the School of Law, King’s College London.</t>
  </si>
  <si>
    <t>Scrambling for Africa</t>
  </si>
  <si>
    <t>AIDS, Expertise, and the Rise of American Global Health Science</t>
  </si>
  <si>
    <t>Crane, Johanna Tayloe</t>
  </si>
  <si>
    <t>Expertise: Cultures and Technologies of Knowledge</t>
  </si>
  <si>
    <t>Immunology</t>
  </si>
  <si>
    <t xml:space="preserve"> MED022020 MEDICAL / AIDS &amp; HIV</t>
  </si>
  <si>
    <t>Crane reveals how Africa went from being a continent largely excluded from advancements in HIV medicine to an area of central concern and knowledge production within the increasingly popular field of global health science.</t>
  </si>
  <si>
    <t>Introduction1. Resistant to Treatment2. The Molecular Politics of HIV3. The Turn Towards Africa4. Research and Development5. Doing Global HealthConclusionReferencesIndex</t>
  </si>
  <si>
    <t xml:space="preserve"> Scrambling for Africa is a thoughtful and compelling work. Johanna Tayloe Crane engages a critical issue in contemporary medicine: the central roles played by AIDS and Africa in the rise of a newly 'global' form of health research. Accessibly written and featuring a wealth of rich material, her careful study offers new insight into this pivotal story. —Peter Redfield, University of North Carolina at Chapel Hill, author of Life in Crisis: The Ethical Journey of Doctors Without Borders In Scrambling for Africa, Johanna Tayloe Crane argues that the HIV/AIDS epidemic has enabled the emergence of a global research apparatus that extracts value (in the form of data, commodities, and careers) from embodied forms of inequality. Global economic inequalities—and the political forces that sustain them—translate into biological inequalities that make populations available for enrollment, observation, and the testing of interventions. Crane makes some very strong and hard-hitting points that buttress her nuanced critical stance. —Vinh-Kim Nguyen, Université de Montréal and Collège d'études mondiales Paris</t>
  </si>
  <si>
    <t>Johanna Tayloe Crane is Assistant Professor in the School of Interdisciplinary Arts and Sciences of the University of Washington–Bothell.</t>
  </si>
  <si>
    <t>Partner to the Poor</t>
  </si>
  <si>
    <t>A Paul Farmer Reader</t>
  </si>
  <si>
    <t>Saussy, Haun</t>
  </si>
  <si>
    <t xml:space="preserve"> MED000000 MEDICAL / General; SOC002000 SOCIAL SCIENCE / Anthropology / General; SOC002010 SOCIAL SCIENCE / Anthropology / Cultural &amp; Social</t>
  </si>
  <si>
    <t>For nearly thirty years, anthropologist and physician Paul Farmer has traveled to some of the most impoverished places on earth to bring comfort and the best possible medical care to the poorest of the poor. Driven by his stated intent to  make human rights substantial,  Farmer has treated patients—and worked to address the root causes of their disease—in Haiti, Boston, Peru, Rwanda, and elsewhere in the developing world. In 1987, with several colleagues, he founded Partners In Health to provide a preferential option for the poor in health care. Throughout his career, Farmer has written eloquently and extensively on these efforts. Partner to the Poor collects his writings from 1988 to 2009 on anthropology, epidemiology, health care for the global poor, and international public health policy, providing a broad overview of his work. It illuminates the depth and impact of Farmer’s contributions and demonstrates how, over time, this unassuming and dedicated doctor has fundamentally changed the way we think about health, international aid, and social justice.A portion of the proceeds from the sale of this book will be donated to Partners In Health.</t>
  </si>
  <si>
    <t>ContentsForeword: He Stole My Necktie for the Poor Tracy KidderIntroduction: The Right to Claim Rights 1Haun SaussyPart 1. Ethnography, History, Political EconomyIntroduction to Part 1 Paul Farmer1. Bad Blood, Spoiled Milk: Bodily Fluids as Moral Barometers in Rural Haiti (1988) 2. Sending Sickness: Sorcery, Politics, and Changing Concepts of AIDS in Rural Haiti (1990) 3. The Exotic and the Mundane: Human Immunodeficiency Virus in Haiti (1990) 4. Ethnography, Social Analysis, and the Prevention of Sexually Transmitted HIV Infection among Poor Women in Haiti (1997) 5. From Haiti to Rwanda: AIDS and Accusations (2006) Part 2. Anthropology amid EpidemicsIntroduction to Part 2Paul Farmer 6. Rethinking  Emerging Infectious Diseases  (1996, 1999) 7. Social Scientists and the New Tuberculosis (1997) 8. Optimism and Pessimism in Tuberculosis Control: Lessons from Rural Haiti (1999) 9. Cruel and Unusual: Drug-Resistant Tuberculosis as Punishment (1999) 10. The Consumption of the Poor: Tuberculosis in the Twenty-First Century (2) 11. Social Medicine and the Challenge of Biosocial Research (2) 12. The Major Infectious Diseases in the World—To Treat or Not to Treat? (2001) 13. Integrated HIV Prevention and Care Strengthens Primary Health Care (2004) David A. Walton, Paul Farmer, Wesler Lambert, Fernet Léandre, Serena P. Koenig, and Joia Mukherjee14. AIDS in 2006—Moving toward One World, One Hope? (2006) Jim Yong Kim and Paul FarmerPart 3. Structural ViolenceIntroduction to Part 3Paul Farmer 15. Women, Poverty, and AIDS (1996) 16. On Suffering and Structural Violence: Social and Economic Rights in the Global Era (1996, 2003) 17. An Anthropolog</t>
  </si>
  <si>
    <t>FarmerPaul: Paul Farmer is the UN Deputy Special Envoy for Haiti and Chair of the Department of Global Health and Social Medicine at Harvard Medical School. He is also Chief of the Division of Global Health Equity at Boston's Brigham and Women's Hospital, and Co-founder of Partners In Health. Among his numerous awards and honors is the John D. and Catherine T. MacArthur Foundation's  genius award.  Haun Saussy is Bird White Housum Professor of Comparative Literature at Yale University. Tracy Kidder is the author of many acclaimed books including Mountains Beyond Mountains: The Quest of Dr. Paul Farmer, a Man Who Would Cure the World.</t>
  </si>
  <si>
    <t>Forget Burial</t>
  </si>
  <si>
    <t>HIV Kinship, Disability, and Queer/Trans Narratives of Care</t>
  </si>
  <si>
    <t>Fink, Marty</t>
  </si>
  <si>
    <t xml:space="preserve"> FAM006000 FAMILY &amp; RELATIONSHIPS / Alternative Family; MED000000 MEDICAL / General; MED011000 MEDICAL / Caregiving; MED022020 MEDICAL / AIDS &amp; HIV; SOC008000 SOCIAL SCIENCE / Ethnic Studies / General; SOC057000 SOCIAL SCIENCE / Disease &amp; Health Issues; SOC064000 SOCIAL SCIENCE / LGBT Studies / General</t>
  </si>
  <si>
    <t>Finalist for the LGBTQ Nonfiction Award from Lambda LiteraryQueers and trans people in the 1980s and early ‘90s were dying of AIDS and the government failed to care. Lovers, strangers, artists, and community activists came together take care of each other in the face of state violence. In revisiting these histories alongside ongoing queer and trans movements, this book uncovers how early HIV care-giving narratives actually shape how we continue to understand our genders and our disabilities. The queer and trans care-giving kinships that formed in response to HIV continue to inspire how we have sex and build chosen families in the present. In unearthing HIV community newsletters, media, zines, porn, literature, and even vampires, Forget Burial bridges early HIV care-giving activisms with contemporary disability movements. In refusing to bury the legacies of long-term survivors and of those we have lost, this book brings early HIV kinships together with ongoing movements for queer and trans body self-determination.</t>
  </si>
  <si>
    <t>CoverTitle PageCopyrightDedicationContentsIntroduction: Taking Care1. Silence = Undead: Vampires, HIV Kinship, and Communities of Care2. Caregiving Collations and “Gender Trash from Hell”: Trans Women’s HIV Archives3. Chosen Families: Rejection, Desire, and Archives of Care4. The Gift of Dykes: Naming Desire in Rebecca Brown’s Narratives of Care5. Queering Customs: Unburying Care in My Brother and ACEConclusion: Forget BurialAcknowledgments&amp;#0&amp;#0&amp;#0&amp;#0&amp;#0&amp;#0&amp;#0&amp;#0&amp;#0&amp;#0&amp;#0&amp;#0&amp;#0&amp;#0&amp;#0&amp;#0&amp;#0&amp;#0&amp;#0&amp;#0&amp;#0&amp;#0Works Cited&amp;#0&amp;#0&amp;#0&amp;#0&amp;#0&amp;#0&amp;#0&amp;#0&amp;#0&amp;#0&amp;#0&amp;#0&amp;#0&amp;#0&amp;#0&amp;#0&amp;#0&amp;#0Index&amp;#0&amp;#0&amp;#0&amp;#0&amp;#0&amp;#0&amp;#0&amp;#0&amp;#0&amp;#0&amp;#0&amp;#0About the Author</t>
  </si>
  <si>
    <t xml:space="preserve"> Marty Fink’s Forget Burial is a vital, much needed contribution to HIV/AIDS scholarship. A wondrous cornucopia of theory, cultural artifacts – fiction, ‘zines, video, memoirs, painting, blogs and oral histories – analysis and archival uncovering, Fink’s work here is stunning when it makes connections to movements today. Forget Burial is both an act of superb scholarship and of love. — Michael Bronski, author of A Queer History of the United States for Young People“What histories inter as past, Forget Burial bears forth to account for our present. Extending caregiving as a method, the book examines how early HIV archival narrations of trans and disability activisms resurface in later novels, film/video, and online networks. Whether displaying and eroticizing disabilities, or inventing safer sex, these negotiated HIV interdependencies transform state violence and biomedical stigma into kinships for ‘body self-determination’ that brandish mutual care and institutional access through our unfolding crises.”— Jih-Fei Cheng, co-editor of AIDS and the Distribution of Crises</t>
  </si>
  <si>
    <t>MARTY FINK is an assistant professor of professional communication at Ryerson University in Toronto, Ontario, Canada.</t>
  </si>
  <si>
    <t>Psychoanalytic Terms and Concepts</t>
  </si>
  <si>
    <t>American Psychoanalytic Association</t>
  </si>
  <si>
    <t>Auchincloss, Elizabeth L. / Samberg, Eslee</t>
  </si>
  <si>
    <t xml:space="preserve"> PSY029000 PSYCHOLOGY / Reference</t>
  </si>
  <si>
    <t>This is the first revised, expanded, and updated edition of Psychoanalytic Terms and Concepts since its third edition in 1990. It presents a scholarly exposition of English-language psychoanalytic terms and concepts, including those from all contemporary schools of theory and practice. Each entry starts with a brief definition that is followed by an explanation of the significance of the term/concept for psychoanalysis, its historical development, and the present-day controversies about best usage.</t>
  </si>
  <si>
    <t>AuchinclossElizabeth L.: Elizabeth L. Auchincloss, MD, is senior associate director and training and supervising psychoanalyst at the Columbia University Center for Psychoanalytic Training and Research. Eslee Samberg, MD, is Training and Supervising Psychoanalyst at The New York Psychoanalytic Institute and Clinical Professor of Psychiatry at Weill Cornell Medical College.</t>
  </si>
  <si>
    <t>Boredom</t>
  </si>
  <si>
    <t>A Lively History</t>
  </si>
  <si>
    <t>Toohey, Peter</t>
  </si>
  <si>
    <t xml:space="preserve"> PHI034000 PHILOSOPHY / Social; PSY013000 PSYCHOLOGY / Emotions</t>
  </si>
  <si>
    <t>In the first book to argue for the benefits of boredom, Peter Toohey dispels the myth that it's simply a childish emotion or an existential malaise like Jean-Paul Sartre's nausea. He shows how boredom is, in fact, one of our most common and constructive emotions and is an essential part of the human experience.This informative and entertaining investigation of boredom&amp;#8212what it is and what it isn't, its uses and its dangers&amp;#8212spans more than 3,000 years of history and takes readers through fascinating neurological and psychological theories of emotion, as well as recent scientific investigations, to illustrate its role in our lives. There are Australian aboriginals and bored Romans, Jeffrey Archer and caged cockatoos, Camus and the early Christians, Dürer and Degas. Toohey also explores the important role that boredom plays in popular and highbrow culture and how over the centuries it has proven to be a stimulus for art and literature.Toohey shows that boredom is a universal emotion experienced by humans throughout history and he explains its place, and value, in today's world. Boredom: A Lively History is&amp;#160vital reading for anyone interested in what goes on when supposedly nothing happens.</t>
  </si>
  <si>
    <t>Peter Toohey is a professor in the Department of Greek and Roman Studies at the University of Calgary. His previous books include Melancholy, Love and Time: Boundaries of the Self in Ancient Literature. He lives in Calgary, Canada.</t>
  </si>
  <si>
    <t>Dominance and Affection</t>
  </si>
  <si>
    <t>Tuan, Yi-Fu</t>
  </si>
  <si>
    <t>Is it cruelty or playfulness to breed a variety of goldfish with dysfunctional bulging eyes? Was it an urge for dominance or benevolence that led ladies of eighteenth-century England to keep finely dressed black boys as their pets? Can we be said to abuse a plant when part of our pleasure lies in twisting its stem into the shape of an animal?This is a provocative book about the psychological impulse to make pets&amp;rdquo&amp;mdashto tame and control inanimate nature, animals, and other humans. Yi-Fu Tuan has amassed a wealth of evidence to show that the human urge for domination&amp;mdasheven in the cultural and aesthetic realm&amp;mdashhas exhibited itself repeatedly through the ages. He contends that we fail to understand the true nature of pleasure, play, and art unless we put power as well as affection somewhere close to its center.When we view the beauty of a man-made landscape, we tend to forget that it was often initiated as an exercise in power in the case of Louis XIV´s Versailles, for example, 30,000 soldiers had to labor day and night to bring water to the arid palace grounds. In the same way, the creation of topiary art and bonsai can be viewed in a dual light: as a playful, pleasurable activity or as a deliberate reminder of our ability to command and impose. Our relationship with animals is another vivid example of our inclination to control. Tuan contends that cruelty to animals is extremely widespread: breeding animals for aesthetic purpose and training them to perform are not only favored hobbies but examples of delight in willful manipulation.The abuse of power is also seen in the treatment of those human members of a household who become patronized as pets. Children, women, servants, and entertainers have been at different times both highly valued and severely controlled&amp;mdashtrained to approach the obedi</t>
  </si>
  <si>
    <t>Psychopathy</t>
  </si>
  <si>
    <t>An Introduction to Biological Findings and Their Implications</t>
  </si>
  <si>
    <t>Raine, Adrian / Glenn, Andrea L.</t>
  </si>
  <si>
    <t>Psychoanalytic Crossroads</t>
  </si>
  <si>
    <t xml:space="preserve"> PSY000000 PSYCHOLOGY / General; PSY026000 PSYCHOLOGY / Movements / Psychoanalysis</t>
  </si>
  <si>
    <t>The last two decades have seen tremendous growth in biological research on psychopathy, a mental disorder distinguished by traits including a lack of empathy or emotional response, egocentricity, impulsivity, and stimulation seeking. But how does a psychopath`s brain work? What makes a psychopath?  Psychopathy provides a concise, non-technical overview of the research in the areas of genetics, hormones, brain imaging, neuropsychology, environmental influences, and more, focusing on explaining what we currently know about the biological foundations for this disorder and offering insights into prediction, intervention, and prevention. It also offers a nuanced discussion of the ethical and legal implications associated with biological research on psychopathy. How much of this disorder is biologically based? Should offenders with psychopathic traits be punished for their crimes if we can show that biological factors contribute?  The text clearly assesses the conclusions that can and cannot be drawn from existing biological research, and highlights the pressing considerations this research demands.</t>
  </si>
  <si>
    <t>Psychopathyis one in a long list of publications designed to provide an overarching summary of a hypothetical neurobiological model of the disorder with the authors goal being to define the disorder in terms of neurobiological deficits, with each of the nine chapters summarizing the presumed influence of a particular factor.InPsychopathy,Andrea L. Glenn and Adrian Raine rigorously and cleverly summarize a multitude of findings from studies of behavior, cognition, and brain functioning. . . . [T]he book can be appreciated by students who want to be introduced to one of the domains of cognitive neuroscience that is rather complex and in the process of restructuring itself into not only a legitimate field of study, but also one that is independent from criminology. The book can also be an interesting and useful read for established researchers who want to assess the strengths and weaknesses of a domain before considering it as a field of study. All in all, the text is a good and valuable read which is difficult to put down.Psychopathy: An Introduction to Biological Findings and Their Implicationsis an impressive achievement, covering decades-long research on the neurobiology of antisocial behaviour and psychopathy. Frequently authors cannot see the wood for the trees, but the book clearly maps the growing forest that is our understanding of environmental, neurobiological and genetic contributions to psychopathy.Randall Salekin,University of Alabama:This innovative work presents the very latest and best science on the topic of psychopathy and biology. It is a tour de force with its coverage of the primary areas of biological research, explanation of the techniques used in biological research, and its coverage of existing findings on the topic. With this book, Glenn and Raine uncover hints regarding the biological underpinnings of psychopathy and the implications that biology has for the development, nature and treatment of this syndrome. Well informed and i</t>
  </si>
  <si>
    <t>RaineAdrian: Adrian Raine is University Professor and the Richard Perry Professor of Criminology, Psychiatry, and Psychology at the University of Pennsylvania.GlennAndrea L.: Andrea L. Glenn is Assistant Professor in the Center for the Prevention of Youth Behavior Problems and the Department of Psychology at the University of Alabama.</t>
  </si>
  <si>
    <t>Exhaustion</t>
  </si>
  <si>
    <t>A History</t>
  </si>
  <si>
    <t>Schaffner, Anna K.</t>
  </si>
  <si>
    <t xml:space="preserve"> MED040000 MEDICAL / Holistic Medicine; PSY015000 PSYCHOLOGY / History; PSY022060 PSYCHOLOGY / Psychopathology / Anxieties &amp; Phobias; PSY031000 PSYCHOLOGY / Social Psychology; PSY036000 PSYCHOLOGY / Mental Health</t>
  </si>
  <si>
    <t>Today our fatigue feels chronic our anxieties, amplified. Proliferating technologies command our attention. Many people complain of burnout, and economic instability and the threat of ecological catastrophe fill us with dread. We look to the past, imagining life to have once been simpler and slower, but extreme mental and physical stress is not a modern syndrome. Beginning in classical antiquity, this book demonstrates how exhaustion has always been with us and helps us evaluate more critically the narratives we tell ourselves about the phenomenon.Medical, cultural, literary, and biographical sources have cast exhaustion as a biochemical imbalance, a somatic ailment, a viral disease, and a spiritual failing. It has been linked to loss, the alignment of the planets, a perverse desire for death, and social and economic disruption. Pathologized, demonized, sexualized, and even weaponized, exhaustion unites the mind with the body and society in such a way that we attach larger questions of agency, willpower, and well-being to its symptoms. Mapping these political, ideological, and creative currents across centuries of human development, Exhaustion finds in our struggle to overcome weariness a more significant effort to master ourselves.</t>
  </si>
  <si>
    <t>AcknowledgmentsIntroduction1. Humors2. Sin3. Saturn4. Sexuality5. Nerves6. Capitalism7. Rest8. The Death Drive9. Depression10. Mystery Viruses11. BurnoutEpilogue: The FutureNotesBibliographyIndex</t>
  </si>
  <si>
    <t>A timely contribution to a neglected field of study.David Robson:A fascinating study of the ways in which doctors and philosophers have understood the limits of the human mind, body – and energy.Hanna Rosefield:When Exhaustion does bring theory and experience together, it becomes engrossing—which makes it all the more regrettable that for so many centuries, our exhausted ancestors remained silent.Thomas Dixon:Schaffner's imaginative and ambitious work offers rich materials with which to think about exhaustion.Michael Greaney, author of Conrad, Language, and Narrative:Exhaustion is an impressive, accomplished, and original book, one that promises to command a wide cross-disciplinary readership. A formidable amount of reading and research has gone into this work, which stretches from classical antiquity to the present day, yet Anna Katharina Schaffner marshals her material confidently and carries her learning lightly. Her book is a pleasure to read.Edward Shorter, author of How Everyone Became Depressed: The Rise and Fall of the Nervous Breakdown:Exhaustion is fluently written and brilliantly argued, and it will provoke thoughtful minds with the suggestion that exhaustion has a history.</t>
  </si>
  <si>
    <t>Anna Katharina Schaffner is reader in comparative literature and medical humanities at the University of Kent. She has published on the histories of sexuality and psychoanalysis, modernist literature, and the avant-garde. Her most recent book is Modernism and Perversion: Sexual Deviance in Sexology and Literature, 1850–1930 (2012).</t>
  </si>
  <si>
    <t>Victorian Suicide</t>
  </si>
  <si>
    <t>Mad Crimes and Sad Histories</t>
  </si>
  <si>
    <t>Gates, Barbara</t>
  </si>
  <si>
    <t>920</t>
  </si>
  <si>
    <t xml:space="preserve"> PSY022000 PSYCHOLOGY / Psychopathology / General</t>
  </si>
  <si>
    <t>When Viscount Castlereagh, leader of the House of Commons and architect of the Grand Alliance, committed suicide in 1822, the coroner's inquest could consider only two legal verdicts: insanity or self-murder. Public outrage greeted his burial in Westminster Abbey the tradition lingered that a suicide's burial place be at a crossroads, with a stake through the heart to keep the lost soul from wandering. Probing a remarkable variety of sources and individual cases, Barbara Gates shows how attitudes toward suicide changed between Castlereagh's death and the end of the century. By 1900 the Victorians' moral censure of suicide and the accompanying denial that it was a widespread problem had been replaced by a more compassionate response--and also by an unfounded belief in a  suicide epidemic,  which Thomas Hardy described as a  coming universal wish not to live. .Exposing a rich area of interaction between history and literature, and utilizing the methodology of the new historicism, Gates discusses topics ranging from the plot for Wuthering Heights to Victorian shilling shockers. Among other findings she includes evidence that Victorian middle-class men, particularly, tended to make suicide the province of other selves--of men belonging to other times or places, of  monsters,  or of women.Originally published in 1988.The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</si>
  <si>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Personalized Medicine</t>
  </si>
  <si>
    <t>Empowered Patients in the 21st Century?</t>
  </si>
  <si>
    <t>Prainsack, Barbara</t>
  </si>
  <si>
    <t>Biopolitics</t>
  </si>
  <si>
    <t xml:space="preserve"> HEA028000 HEALTH &amp; FITNESS / Health Care Issues; MED035000 MEDICAL / Health Care Delivery</t>
  </si>
  <si>
    <t>Inside today's data-driven personalized medicine, and the time, effort, and information required from patients to make it a realityMedicine has been personal long before the concept of “personalized medicine” became popular. Health professionals have always taken into consideration the individual characteristics of their patients when diagnosing, and treating them. Patients have cared for themselves and for each other, contributed to medical research, and advocated for new treatments. Given this history, why has the notion of personalized medicine gained so much traction at the beginning of the new millennium? Personalized Medicine investigates the recent movement for patients’ involvement in how they are treated, diagnosed, and medicated a movement that accompanies the increasingly popular idea that people should be proactive, well-informed participants in their own healthcare.While it is often the case that participatory practices in medicine are celebrated as instances of patient empowerment or, alternatively, are dismissed as cases of patient exploitation, Barbara Prainsack challenges these views to illustrate how personalized medicine can give rise to a technology-focused individualism, yet also present new opportunities to strengthen solidarity. Facing the future, this book reveals how medicine informed by digital, quantified, and computable information is already changing the personalization movement, providing a contemporary twist on how medical symptoms or ailments are shared and discussed in society. Bringing together empirical work and critical scholarship from medicine, public health, data governance, bioethics, and digital sociology, Personalized Medicine analyzes the challenges of personalization driven by patient work and data. This compelling volume proposes an understanding that uses novel technological practices to foreground the needs and interests of patients, instead of being ruled by them</t>
  </si>
  <si>
    <t>It is apparent from what Prainsack writes elsewhere in her clear and powerful analysis that we need to attend to these mushrooming responsibilities for being engaged and empowered with and by our data and how social and economic inequalities differentiate who is able or required to enact these responsibilities and benefit from the choices that they invokePrainsack provides us with an invaluable guide to set us off in the right direction along this path.Adele E. Clarke,Co-author of Biomedicalization:Prainsack accessibly unpacks the complexities of &amp;amp patient-centered personalized medicine, revealing startling redistributions of responsibility, diagnostic capacities, costs and profits. Providers lose autonomy as &amp;amp algorhythmically supported diagnoses and care based on &amp;amp health maps displace clinical judgement. Patients awash in information are increasingly responsible, and high costs make such care impossible for most. Prainsack envisions a personalized medicine for all the people, not for profit.Frank Pasquale,Author of The Black Box Society: The Secret Algorithms that Control Money and Information:Barbara Prainsack raises deep questions about the ethics and politics of personalized medicine. In this rigorous and engaging book, she explores the cutting edge of health care, critiques several popular visions of patient empowerment, and offers a novel and compelling account of what truly democratic, responsive, and fair deployment of new health technologies would require. Displaying a mastery of diverse literatures in social science, law, and health services research, Personalized Medicine is a must-read for anyone interested in the future of patient participation in health and wellness initiativesranging from self-tracking to biohacking, and well beyond.Prainsacks rigorous review and synthesis of evidence on [patient] engagement from the fields of medicine, ethics, social science, technology, informatics, and law is quite compelling and make</t>
  </si>
  <si>
    <t>PrainsackBarbara: Barbara Prainsack is Professor for Comparative Policy Analysis at the University of Vienna. She is the author of Personalized Medicine: Empowered Patients in the 21st Century, co-author of Genetic Suspects: Global Governance of Forensic DNA Profiling and Databasing and Solidarity in Bioethics and Beyond, and co-editor of several volumes.Barbara Prainsack is Professor for Comparative Policy Analysis at the University of Vienna. She is the author of Personalized Medicine: Empowered Patients in the 21st Century, co-author of Genetic Suspects: Global Governance of Forensic DNA Profiling and Databasing and Solidarity in Bioethics and Beyond, and co-editor of several volumes.</t>
  </si>
  <si>
    <t>The Invasion from Mars</t>
  </si>
  <si>
    <t>Cantril, Hadley</t>
  </si>
  <si>
    <t>454</t>
  </si>
  <si>
    <t xml:space="preserve"> PSY007000 PSYCHOLOGY / Clinical Psychology</t>
  </si>
  <si>
    <t>Hadley Cantril's study was launched immediately after the broadcast to give an account of people's reactions and an answer to the question, Why the panic? Originally published by Princeton University Press in 1940, the book explores the latent anxieties that lead to mass hysteria.Originally published in 1982.The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</si>
  <si>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Beyond the Unconscious</t>
  </si>
  <si>
    <t>Essays of Henri F. Ellenberger in the History of Psychiatry</t>
  </si>
  <si>
    <t>Micale, Mark S.</t>
  </si>
  <si>
    <t>259</t>
  </si>
  <si>
    <t>Henri F. Ellenberger, the Swiss medical historian, is best remembered today as the author of The Discovery of the Unconscious (1970), a brilliant, encyclopedic study of psychiatric theory and therapy from primitive times to the mid-twentieth century. However, in addition to this well-known work, Ellenberger has written over thirty essays in the history of the mental sciences. This collection unites fourteen of Ellenberger's most interesting and methodologically innovative historical essays, many of which draw on new and rich bodies of primary materials. Several of the articles appear here in English translation for the first time.The essays deal with subjects such as the intellectual origins of psycho-analysis, the work of the French psychological school of Jean-Martin Charcot and Pierre Janet, the role of the  great patients  in the history of psychiatry, and the cultural history of psychiatry. The publication of these writings, which corresponds with the opening in Paris of the Institut Henri Ellenberger, truly establishes Ellenberger as the founding figure of the historiography of psychiatry. Accompanying the essays are an extensive interpretive introduction and a detailed bibliographical essay by the editor.Originally published in 1993.The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</si>
  <si>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Micale ... deserves our thanks for this labor of love.... It could almost stand alone as a general introduction to the historiography of psychiatry in the past twenty-five years. It is also a glowing testament to the range of Ellenberger's research and his enduring historical contributions. Overall, this volume will be greatly appreciated by scholars in the burgeoning discipline of the history of psychiatry.</t>
  </si>
  <si>
    <t>Families and Family Therapy</t>
  </si>
  <si>
    <t>Minuchin, Salvador</t>
  </si>
  <si>
    <t xml:space="preserve"> MED105000 MEDICAL / Psychiatry / General; PSY000000 PSYCHOLOGY / General</t>
  </si>
  <si>
    <t>No other book in the field today so fully combines vivid clinical examples, specific details of technique, and mature perspectives on both effectively functioning families and those seeking therapy.</t>
  </si>
  <si>
    <t>Contents1Structural Family Therapy2A Family in Formation: The Wagners and Salvador Minuchin3A Family Model4A Kibbutz Family: The Rabins and Mordecai Kaffman5Therapeutic Implications of a Structural Approach6The Family in Therapy7Forming the Therapeutic System8Restructuring the Family9A &amp;#x201CYes, But&amp;#x201D Technique: The Smiths and Salvador Minuchin10A &amp;#x201CYes, And&amp;#x201D Technique: The Dodds and Carl A. Whitaker11The Initial Interview: The Gordens and Braulio Montalvo12A Longitudinal View: The Browns and Salvador MinuchinEpilogFurther Readings&lt;entry start-p</t>
  </si>
  <si>
    <t>This book will be interesting to a variety of readers, and particularly useful for mental health professionals working with groups, family counselors interested in the dynamic of family process, and scholars of social psychiatric phenomena.-- Sylvia Clavan Journal of Marriage and the Family[The book], developed out of Salvador Minuchin's acute clinical observations, presents a map of structural theory and a set of guidelines which have led to astonishingly effective changes in dysfunctional families. What may seem simple in Minuchin's approach is often uncommon common sense or the deep clinical wisdom that emerges out of intensive, repetitive study of family interactions and communications.-- Arthur Mandelbaum, M.S.W. Bulletin of the Menninger ClinicThere is no doubt that Minuchin has written a splendid book on family therapy. His thoughts are presented clearly and systematically, without short-changing conceptual and clinical sophistication. The book is a rounded, self-contained statement of structural family therapy that has much to teach the advanced therapist, of whatever theoretical persuasion, and perhaps equally as much to teach the beginner.-- Kitty La Perriere, Ph.D. Family ProcessFamilies and Family Therapy is far and away the most important single unified book to have emerged to date from the field of family therapy. Published by Harvard University Press, it is a landmark textbook that will greatly facilitate the task of the teacher of family therapy and theory. The student who is learning to work with families will find it easy to understand, fascinating, and richly rewarding at many levels… [Minuchin] has combined the most sophisticated of conceptual approaches with simple, direct exposition, achieving a creative synthesis that, in this reviewer's opinion, will stand as the definitive textbook in this field for perhaps another generation… Among family therapists, Minuchin is recognized</t>
  </si>
  <si>
    <t>Psychopathology</t>
  </si>
  <si>
    <t>A Source Book</t>
  </si>
  <si>
    <t>Tomkins, Silvan S. / Reed, Charles F. / Alexander, Irving E.</t>
  </si>
  <si>
    <t xml:space="preserve"> MED105000 MEDICAL / Psychiatry / General; PSY000000 PSYCHOLOGY / General; PSY022000 PSYCHOLOGY / Psychopathology / General</t>
  </si>
  <si>
    <t xml:space="preserve">This book--first published in 1958, and designed for courses on abnormal psychology and psychiatry--is intended to supplement the usual textbook material in abnormal psychology. Papers have been selected to introduce the student to the active and complex enterprise of investigation and hypothesis in this wide field. Conflicting evidence and allegiances, riddles and ingenuity, are displayed in order to stimulate an appreciation of the task of discovery in behavioral science. Five general areas are represented in the selections: (i) the problem of the effects of early experience on psychological development (2) psychosomatic disorders and neurosis (3) schizophrenic psychosis (4) somatic factors in psychopathology and (5) the social context and its effects on the phenomena of behavior. Against a background of systematic study, the graduate or undergraduate student will find in the forty-six papers included here an instructive sampling of the periodical literature.Says Robert W. White in his introduction to the book:  There is no longer an air that the problem of schizophrenia, or of neurosis, or of psychosomatic disorder is going to be solved by a stroke of insight and a simple theory. Where once it was hoped to unlock the secret of a disorder, we now know that we must creep up slowly upon its many secrets and that we must use to the utmost the help provided by scientific method. In this new climate the present book is an indispensable teaching aid. </t>
  </si>
  <si>
    <t>The Clock and the Mirror</t>
  </si>
  <si>
    <t>Girolamo Cardano and Renaissance Medicine</t>
  </si>
  <si>
    <t>1915</t>
  </si>
  <si>
    <t xml:space="preserve"> HIS037020 HISTORY / Renaissance; MED039000 MEDICAL / History</t>
  </si>
  <si>
    <t>Girolamo Cardano (1501-1576), renowned as a mathematician, encyclopedist, astrologer, and autobiographer, was by profession a medical practitioner. His copious writings on medicine reflect both the complexity and diversity of the Renaissance medical world and the breadth of his own interests. In this book, Nancy Siraisi draws on selected themes in Cardano's medical writings to explore in detail the relation between medicine and wider areas of Renaissance culture.Cardano’s medical advice included the suggestion that  the studious man should always have at hand a clock and a mirror —a clock to keep track of the passage of time and a mirror to observe the changing condition of his body. The remark, which recalls his astrological and autobiographical interests, is emblematic of the many connections between his medicine and his other pursuits. Cardano’s philosophical eclecticism, beliefs about occult forces in nature, theories about dreams, and free transitions between academic and popularizing scientific writing also contributed to his medicine. As a physician, he greeted two different types of medical innovation in his lifetime with equal enthusiasm: improved access to the Hippocratic corpus and Vesalian anatomy. Cardano presented himself as a practitioner with special gifts. Yet his medical learning remained rooted in the Galenic tradition that he often criticized. Meanwhile, he negotiated a career in a medical community characterized by personal and social rivalries, a competitive medical marketplace, and strong institutional and religious pressures.Originally published in 2050.The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t>
  </si>
  <si>
    <t xml:space="preserve"> Girolamo Cardano was an idiosyncratic man in an idiosyncratic age, and Nancy Siraisi has traced the processes of accommodation between the drive for invention and the reliance on convention so prevalent to Cardano and his century. Her story of Cardano's role in the history of medicine bridges the history of the body, Renaissance occultism, and the emerging science of experimental philosophy and probabilistic knowledge. Siraisi has read Cardano with great intelligence and erudition, and is a sure guide through the paradox and particulars of his age. —Mary J. Voss, Princeton University If one wanted to know just what effect the Renaissance had on medicine, this book would be the place to start. Nancy Siraisi proposes lucidly and elegantly her answer to this important academic puzzle. Her use of Girolamo Cardano's self-revelations makes this the liveliest of works on the famous scholar. —Vivian Nutton, The Wellcome Institute for the History of Medicine</t>
  </si>
  <si>
    <t>Nancy G. Siraisi is Professor of History at Hunter College and the Graduate School of the City University of New York. Her books include Avicenna in Renaissance Italy and Taddeo Alderotti and His Pupils, both published by Princeton University Press, and Medieval and Early Renaissance Medicine (Chicago).</t>
  </si>
  <si>
    <t>Mandala Symbolism</t>
  </si>
  <si>
    <t>(From Vol. 9i Collected Works)</t>
  </si>
  <si>
    <t>Jung, C. G.</t>
  </si>
  <si>
    <t>Jung Extracts</t>
  </si>
  <si>
    <t>734</t>
  </si>
  <si>
    <t xml:space="preserve"> PSY008000 PSYCHOLOGY / Cognitive Psychology &amp; Cognition</t>
  </si>
  <si>
    <t>Contents:Mandalas.I. A Study in the Process of Individuation.II. Concerning Mandala SymbolismIndexOriginally published in 1972.The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</si>
  <si>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Role of Medicine</t>
  </si>
  <si>
    <t>Dream, Mirage, or Nemesis?</t>
  </si>
  <si>
    <t>McKeown, Thomas</t>
  </si>
  <si>
    <t>56</t>
  </si>
  <si>
    <t>In analyzing the factors that have improved health and enhanced longevity during the last three centuries, Thomas McKeown contends that nutritional, environmental, and behavioral changes have been and will be more important than specific medical measures, especially clinical or curative  measures.Originally published in 1980.The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</si>
  <si>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Laboratory Diagnostic Pathways</t>
  </si>
  <si>
    <t>Clinical Manual of Screening Methods and Stepwise Diagnosis</t>
  </si>
  <si>
    <t>Hofmann, Walter / Aufenanger, Johannes / Hoffmann, Georg</t>
  </si>
  <si>
    <t xml:space="preserve"> MED047000 MEDICAL / Laboratory Medicine</t>
  </si>
  <si>
    <t>This book offers 70 diagnostic algorithms for screening methods as well as for the stepwise diagnosis of the most common symptoms and diseases, enabling a structured diagnostic process. These laboratory diagnostic pathways areaccompanied by information on pathophysiology, preanalytical measures, implementation, and interpretation of results.</t>
  </si>
  <si>
    <t xml:space="preserve"> Die geringe Größe des Buches lässt zunächst nicht auf die geballte enthaltene Information schließen. Trotzdem kommt das Buch aufgeräumt daher und wirkt nicht überfüllt. Einfache aber gelungene Schemazeichnungen, Tabellen und Grafiken strukturieren den Inhalt. Die schlichte Gestaltung ermöglicht ein konzentriertes erarbeiten von typischen labordiagnostischen Pfaden. Der komplett englische Text des Buches erklärt so viel wie nötig, ist aber so knapp wie möglich. Gerade in Zeiten in denen das einfache Anklicken von Bestimmungen im Laborprogramm häufig komplexen klinischen Erwägungen ersetzt, ist das Buch eigentlich ein 'must read'. In: Eberhard Karls Universität Tübingen - Fachschaft Medizin 11.05.2017, https://fachschaftmedizin.de/book-review/laboratory-diagnostic-pathways-2-aufl/</t>
  </si>
  <si>
    <t>Walter Hofmann, München Johannes Aufenanger, Ingolstadt Georg Hoffmann, Grafrath.</t>
  </si>
  <si>
    <t>Doctors and Medicine in Early Renaissance Florence</t>
  </si>
  <si>
    <t>Park, Katharine</t>
  </si>
  <si>
    <t>38</t>
  </si>
  <si>
    <t>Katharine Park has written a social, intellectual, and institutional history of medicine in Florence during the century after the Black Death of 1348.Originally published in 1985.The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</si>
  <si>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Keeping America Sane</t>
  </si>
  <si>
    <t>Psychiatry and Eugenics in the United States and Canada, 1880–1940</t>
  </si>
  <si>
    <t>Dowbiggin, Ian Robert</t>
  </si>
  <si>
    <t>Cornell Studies in the History of Psychiatry</t>
  </si>
  <si>
    <t xml:space="preserve"> HIS006020 HISTORY / Canada / Post-Confederation (1867-); HIS036060 HISTORY / United States / 20th Century; PSY015000 PSYCHOLOGY / History</t>
  </si>
  <si>
    <t>What would bring a physician to conclude that sterilization is appropriate treatment for the mentally ill and mentally handicapped? Using archival sources, Ian Robert Dowbiggin documents the involvement of both American and Canadian psychiatrists in...</t>
  </si>
  <si>
    <t>Ludy T. Benjamin Jr.: Too often the treatments of eugenics are incomplete, simplistic, and misinformed. One would hope that those authors will read Ian Dowbiggin's history of eugenics in the United States and Canada so that they might correct or enrich their own accounts. In this archive-based history, Dowbiggin, a historian of psychiatry, focuses on the roles that psychiatry played in the eugenics movement. The author seeks to understand why psychiatrists endorsed eugenics, what eugenics programs they advocated, why they lost faith in eugenics and what role they played in the eventual passage of eugenics laws. These and other questions are answered in this very readable account.... This book offers readers two histories woven into one story: the eugenics movement in North America and the 20th century transformation of psychiatry.... A well-researched account. The history of eugenics is redefined in this outstanding book that draws on a rich analysis of behavior, medicine, politics, and culture. Nancy Tomes, SUNY at Stony Brook: This timely and balanced account provides a fresh new perspective on the place of eugenics in the history of American and Canadian psychiatry. By putting the profession's ambivalent embrace of eugenics in institutional and professional context, Dowbiggin provides a compelling account of this troubling episode in American history. Beautifully written and cogently argued, Keeping America Sane will remain the standard work on the subject for decades to come. William H. Tucker, PhD: A valuable and meticulously documented study.  No other author... has produced such a close and empathetic analysis of the profession's inhouse squabbles.... Ian Dowbiggin has produced a useful portrait of North American psychiatry and its relations with eugenics. Gerald N. Grob, Rutgers University: Ian Dowbiggin's study of psychiatry and eugenics in the United States and Canada is a significant contri</t>
  </si>
  <si>
    <t>DowbigginIan Robert: Ian Robert Dowbiggin is Chair of the Department of History at the University of Prince Edward Island. He is the author of Inheriting Madness: Professionalization and Psychiatric Knowledge in Nineteenth-Century France A Merciful End: The Euthanasia Movement in Modern America, and A Concise History of Euthanasia: Life, Death, God, and Medicine.</t>
  </si>
  <si>
    <t>Chemistry of Penicillin</t>
  </si>
  <si>
    <t>Clarke, Hans T.</t>
  </si>
  <si>
    <t>2167</t>
  </si>
  <si>
    <t>Biochemistry</t>
  </si>
  <si>
    <t xml:space="preserve"> MED008000 MEDICAL / Biochemistry</t>
  </si>
  <si>
    <t>This book makes available, for interested scientists to procure, absorb, and evaluate, the vast body of information on the research and results of the work on the chemistry of penicillin done in England and the United States during the war. The National Academy of Sciences arranged for the preparation of this summary, Dr. H. T. Clarke and Dr. J. R. Johnson representing the United States on the editorial board, and Sir Robert Robinson representing Britain. The body of the work was prepared by more than 60 outstanding biochemists and biophysicists, who describe the phases of research to which they contributed the most. The work of 23 academic, medical, industrial, and government laboratories is reported.Originally published in 1949.The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</si>
  <si>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Multilingual Aspects of Speech Sound Disorders in Children</t>
  </si>
  <si>
    <t>McLeod, Sharynne / Goldstein, Brian</t>
  </si>
  <si>
    <t>This book translates research into clinical practice for speech-language pathologists working with children. The book explores both multilingual and multicultural aspects of children with speech sound disorders. The 30 theoretical and clinical chapters have been written by 44 authors from 16 different countries about 112 languages and dialects.</t>
  </si>
  <si>
    <t>Kathryn Kohnert: Foreword  PART I. FOUNDATIONS  Chapter 1. David Ingram: Prologue: Cross-linguistic and Multilingual Aspects of Speech Sound Disorders in Children  Chapter 2. Madalena Cruz-Ferreira: Sociolinguistic and Cultural Considerations when Working with Multilingual Children  Chapter 3. Carol Stow, Sean Pert, and Ghada Khattab: Translation to Practice: Sociolinguistic and Cultural Considerations when Working with the Pakistani Heritage Community in England, UK  Chapter 4. Cori J. Williams: Translation to Practice: Sociolinguistic and Cultural Considerations when Working with Indigenous Children in Australia  Chapter 5. Martin J. Ball: Vowels and Consonants of the World’s Languages  Chapter 6. Sue Peppé: Prosody in the World’s Languages  Chapter 7. Sue Peppé, Martine Coene, Isabelle Hesling, Pastora Martínez-Castilla, and Inger Moen: Translation to Practice: Prosody in Five European Languages  Chapter 8. Susan Rvachew, Karen Mattock, Meghan Clayards, Pi-Yu Chiang, and Françoise Brosseau- Lapré: Perceptual Considerations in Multilingual Adult and Child Speech Acquisition  PART II. MULTILINGUAL SPEECH ACQUISITION  Chapter 9. Barbara L. Davis and Sophie Kern: A Complexity Theory Account of Canonical Babbling in Young Children  Chapter 10. Brian A. Goldstein and Sharynne McLeod: Typical and Atypical Multilingual Speech Acquisition  Chapter 11. Karla N. Washington: Translation to Practice: Typical Bidialectal Speech Acquisition in Jamaica  Chapter 12. Thóra Másdóttir (Þóra Másdóttir): Translation to Practice: Typical and Atypical Multilingual Speech Acquisition in Iceland  PART III. SPEECH-LANGUAGE PATHOLOGY PRACTICE  Chapter 13. Sharynne McLeod: Multilingual Speech Assessment  Chapter 14. Sharynne McLeod: Translation to Practice: Creating Sampling Tools to Assess Multilingual Children’s Speech  Chapter 15. Seyhun Topbaş Translation to P</t>
  </si>
  <si>
    <t>Yvonne Wren, Senior Research Speech and Language Therapist/NIHR Research Fellow, Bristol, UK in Child Language Teaching and Therapy, 29(3) 373–377 (2013):There is still much to be learned with regard to meeting the needs of our multilingual clients, but this text can make a substantial contribution to our practice based on the knowledge available today...this text is a must-read for all those clinicians working with multilingual children.Judith Rosenhouse, SWANTECH Ltd., Israel in The Phonetician, Volume 105-106 (2012 I/II), pp. 121-124:The numerous chapters of the book present much more information than expected about the linguistic and practical problems in treating multilingual children with speech sound disorders and the possible outcomes of various linguistic interactions.The principal readers of this book would be practitioners in speech-language pathology, therapist, logopedists, etc. But this volume is not less important for students and researchers interested in linguistics, phonetics and/or phonology who will find here a host of interesting facts and topics for further study.This book clearly captures the state of our knowledge on child phonological disorders in multilingual children around the world and the challenges still to be faced with respect to theory building and practice.In this volume McLeod &amp;amp Goldstein have assembled a group of international experts who take the reader on a fascinating worldwide tour of the speech of bilingualism and multilingualism. The focus is on understanding how speech sound disorder manifests within the variation and combinations of languages. The perspectives represented together form a comprehensive look at speech acquisition and impairment and should be of great interest to both researchers and clinicians who work with bilinguals.</t>
  </si>
  <si>
    <t>McLeodSharynne: Sharynne McLeod is professor of speech and language acquisition at Charles Sturt University, Australia. She is vice president of the International Clinical Linguistics and Phonetics Association, editor of the International Journal of Speech-Language Pathology and author of a number of books including the International Guide to Speech Acquisition.GoldsteinBrian: Brian A. Goldstein is associate professor in the Department of Communication Sciences and Disorders at Temple University, USA. He currently serves on the editorial board of Clinical Linguistics and Phonetics and has previously served as Associate Editor and Editor of Language, Speech, and Hearing Services in Schools.Sharynne McLeod is professor of speech and language acquisition at Charles Sturt University, Australia. She is vice president of the International Clinical Linguistics and Phonetics Association, editor of the International Journal of Speech-Language Pathology and author of a number of books including the International Guide to Speech Acquisition.Brian A. Goldstein is associate professor in the Department of Communication Sciences and Disorders at Temple University, USA. He currently serves on the editorial board of Clinical Linguistics and Phonetics and has previously served as Associate Editor and Editor of Language, Speech, and Hearing Services in Schools.</t>
  </si>
  <si>
    <t>Postpartum Psychiatric Illness</t>
  </si>
  <si>
    <t>A Picture Puzzle</t>
  </si>
  <si>
    <t>Hamilton, James Alexander / Harberger, Patricia Neel</t>
  </si>
  <si>
    <t>Anniversary Collection</t>
  </si>
  <si>
    <t xml:space="preserve"> MED105000 MEDICAL / Psychiatry / General</t>
  </si>
  <si>
    <t>Clues which point toward the etiology of postpartum psychiatric illness and its appropriate treatment are spread over four continents and 150 years of history. James Alexander Hamilton and Patricia Neel Harberger decided that it was time to assemble the bits and pieces of information. Postpartum Psychiatric Illness: A Picture Puzzle is an exceptional work that presents a wealth of research and treatment considerations in this neglected field.</t>
  </si>
  <si>
    <t>Notes on Nightingale</t>
  </si>
  <si>
    <t>The Influence and Legacy of a Nursing Icon</t>
  </si>
  <si>
    <t>Nelson, Sioban / Rafferty, Anne Marie</t>
  </si>
  <si>
    <t>Assistive Professions, Nursing</t>
  </si>
  <si>
    <t xml:space="preserve"> MED058090 MEDICAL / Nursing / Social, Ethical &amp; Legal Issues</t>
  </si>
  <si>
    <t>Florence Nightingale remains an inspiration to nurses around the world for her pioneering work treating wounded British soldiers during the Crimean War authorship of Notes on Nursing, the foundational text for nursing practice establishment of the world's first nursing school and advocacy for the hygienic treatment of patients and sanitary design of hospitals.In Notes on Nightingale, nursing historians and scholars offer their valuable reflections on Nightingale and analysis of her role in the profession a century after her death on 13 August 1910 and 150 years since the Nightingale School of Nursing (now the Florence Nightingale School of Nursing and Midwifery at King's College, London) opened its doors to probationers at St Thomas' Hospital.There is a great deal of controversy about Nightingale—opinions about her life and work range from blind worship to blanket denunciation. The question of Nightingale and her place in nursing history and in contemporary nursing discourse is a topic of continuing interest for nursing students, teachers, and professional associations. This book offers new scholarship on Nightingale's work in the Crimea and the British colonies and her connection to the emerging science of statistics, as well as valuable reevaluations of her evolving legacy and the surrounding myths, symbolism, and misconceptions.Contributors: Judith Godden, University of Sydney Carol Helmstadter, RN (Toronto) Joan E. Lynaugh, University of Pennsylvania M. Eileen Magnello, University College London Lynn McDonald, University of Guelph Sioban Nelson, University of Toronto Anne Marie Rafferty, King's College, London Rachel Verney, Florence Nightingale School of Nursing and Midwifery (Visiting Associate, August 2009) Rosemary Wall, King's College, London</t>
  </si>
  <si>
    <t>Forewordby Rachel VerneyIntroductionby Sioban Nelson and Anne Marie Rafferty1. The Nightingale Imperativeby Sioban Nelson2. Navigating the Political Straits in the Crimean Warby Carol Helmstadter3. The Dream of Nursing the Empireby Judith Godden4. Rhetoric and Reality in Americaby Joan E. Lynaugh5. Mythologizing and De-mythologizingby Lynn McDonald6. The Passionate Statisticianby M. Eileen Magnello7. An Icon and Iconoclast for Todayby Anne Marie Rafferty and Rosemary WallNotesContributorsIndex</t>
  </si>
  <si>
    <t xml:space="preserve">Rima D. Apple, Vilas Life Cycle Professor Emerita, University of Wisconsin–Madison: In reexamining and reinterpreting the life and influence of Florence Nightingale, the authors of the thought-provoking essays in Notes on Nightingale demonstrate the continued power of Nightingale's work and image and, most critically, validate the significance of analyzing contemporary issues from a historical perspective. Christine Hallett, Director, the UK Centre for the History of Nursing and Midwifery, University of Manchester: Notes on Nightingale is an extraordinary achievement, bringing together some of the world's most eminent Nightingale scholars. It explodes myths, develops sophisticated lines of analysis, and reveals the full range of achievement of one of the world’s most iconic figures. In doing so, it also provides a lens through which we might view that most elusive of modern arts: nursing. </t>
  </si>
  <si>
    <t>NelsonSioban: Sioban Nelson is Dean and Professor at the Lawrence S. Bloomberg Faculty of Nursing at the University of Toronto. She is coeditor of The Complexities of Care: Nursing Reconsidered, also from Cornell.RaffertyAnne Marie: Anne Marie Rafferty is Dean of the Florence Nightingale School of Nursing and Midwifery, King’s College, London.</t>
  </si>
  <si>
    <t>Facing Eugenics</t>
  </si>
  <si>
    <t>Reproduction, Sterilization, and the Politics of Choice</t>
  </si>
  <si>
    <t>Dyck, Erika</t>
  </si>
  <si>
    <t>University of Toronto Press</t>
  </si>
  <si>
    <t xml:space="preserve"> HIS006000 HISTORY / Canada / General; MED039000 MEDICAL / History; SOC032000 SOCIAL SCIENCE / Gender Studies</t>
  </si>
  <si>
    <t>Facing Eugenics is a social history of sexual sterilization operations in twentieth-century Canada. Looking at real-life experiences of men and women who, either coercively or voluntarily, participated in the largest legal eugenics program in Canada, it considers the impact of successive legal policies and medical practices on shaping our understanding of contemporary reproductive rights. The book also provides deep insights into the broader implications of medical experimentation, institutionalization, and health care in North America.Erika Dyck uses a range of historical evidence, including medical files, court testimony, and personal records to place mental health and intelligence at the centre of discussions regarding reproductive fitness. Examining acts of resistance alongside heavy-handed decisions to sterilize people considered unfit,&amp;rdquo Facing Eugenics illuminates how reproductive rights fit into a broader discussion of what constitutes civil liberties, modern feminism, and contemporary psychiatric survivor and disability activism.</t>
  </si>
  <si>
    <t>Acknowledgments Table of ContentsList of ImagesIntroductionChapter 1: Vagrancy, Violence and Virtue: Nora PowersChapter 2: Race, Consent and Protection: George PierreChapter 3: Sterilization Redefined: Violet and IreneChapter 4: Vasectomy, Masculinity and Hyperactivity: Ken NelsonChapter 5: From Sterilization to Patient Activism: Doreen Ella BefusChapter 6: Appendectomy to Queen´s Court Settlement: Leilani MuirChapter 7: Abortion, Sterilization and the Eugenics Legacy: Jane Doe Chapter 8: Conclusion Bibliography</t>
  </si>
  <si>
    <t>Garland E. Ellen:‘Facing Eugenics is a well-researched account of the complex social history surrounding the development of eugenics and reproductive issues.’Alexandra Minna Stern:&amp;lsquoDyck situates the fascinating and important story of eugenics and sterilization in Alberta on the historiographical map with exceptional intelligence and compassion.´Philippa Levine:&amp;lsquoThis is a terrific book which deserves a wide audience well beyond Canada.´Molly Todd-Taylor:&amp;lsquoFacing Eugenics is a wonderful book. Written in clear and accessible prose, it provides a sophisticated and nuanced account of history of eugenics and reproductive rights in Canada. It deserves wide readership in the classroom and beyond.´Jen Rinaldi:&amp;lsquoI would suggest that this complicated history, one that is both sweepingly macro and intimately micro, is not only worth reading but also our responsibility to remember.´Rebecca Kluchin, Department of History, California State University, Sacramento:&amp;ldquoWith Facing Eugenics, Dyck demonstrates a mastery of the vast literature on the history of eugenics, sterilization, and reproductive rights. Her book not only follows the most recent trends in the field, but moves it forward in important ways.&amp;rdquoWendy Kline, Department of History, University of Cincinnati:&amp;ldquoFacing Eugenics is rich, complex, and nuanced, yet leaves us with a complete and useful portrait of eugenics in the twentieth century &amp;ndash not an easy feat. One of the strategies that Erika Dyck employs to do this so effectively is her use of case studies, each of which is fascinating and helps to illustrate a piece of the puzzle. Compelling, well-researched, and extremely well-written, this study reshapes the parameters of the eugenics debate.&amp;rdquo</t>
  </si>
  <si>
    <t>DyckErika: Erika Dyck is Canada Research Chair in History of Medicine and an associate professor in the Department of History at the University of Saskatchewan.</t>
  </si>
  <si>
    <t>The Viral Network</t>
  </si>
  <si>
    <t>A Pathography of the H1N1 Influenza Pandemic</t>
  </si>
  <si>
    <t>MacPhail, Theresa</t>
  </si>
  <si>
    <t>Pathology</t>
  </si>
  <si>
    <t xml:space="preserve"> MED067000 MEDICAL / Pathology; SOC002010 SOCIAL SCIENCE / Anthropology / Cultural &amp; Social; SOC057000 SOCIAL SCIENCE / Disease &amp; Health Issues</t>
  </si>
  <si>
    <t>Theresa MacPhail examines our collective fascination with and fear of viruses through the lens of the 2009 H1N1 pandemic.</t>
  </si>
  <si>
    <t>Prologue to a Pathography1. Seeing the Past or Telling the Future?: On the Origins of Pandemics and the Phylogeny of Viral Expertise2. The Invisible Chapter (Work in the Lab)3. Quarantine, Epidemiological Knowledge, and Infectious Disease Research in Hong Kong4. The Siren's Song of Avian Influenza: A Brief History of Future Pandemics5. The Predictable Unpredictability of Viruses and the Concept of  Strategic Uncertainty 6. The Anthropology of Good Information: Data Deluge, Knowledge, and Context in Global Public Health7. The Heretics of Microbiology: Charisma, Expertise, Disbelief, and the Production of KnowledgeEpilogueNotesReferences</t>
  </si>
  <si>
    <t xml:space="preserve">Celia Lowe, University of Washington, author of Wild Profusion: Biodiversity Conservation in an Indonesian Archipelago: In The Viral Network, Theresa MacPhail deftly describes recent influenza outbreaks and their associated pandemic scares and public health responses from a variety of productive angles. MacPhail's research is based in a rich array of ethnographic experience: research in Hong Kong and at the CDC during the H1N1 outbreak, work at the California Department of Public Health, and participation in a well-connected and informed influenza research network in Berkeley and San Francisco. She views public health as part of a superorganism connected by unique perspectives and histories, and by experiences of influenza and expertise itself. Timothy K. Choy, University of CaliforniaDavis, author of Ecologies of Comparison: An Ethnography of Endangerment in Hong Kong: The Viral Network is an insightful ethnography of various social worlds that assemble under the banner of influenza research and global public health. It is an ambitious and innovative work that enacts a number of novel ways of conceiving and doing anthropology: as pathography, as viral ethnography, and as anthropology of information. Theresa MacPhail's observations are sharp, and her data and descriptions are incredibly valuable and offer insight into the inner workings of global public health. Sarah Bevins: The author brings to light some very important issues associated with disease outbreaks that are worthy of dicsussion, and she offers a unique perspective on pandemic responses. Those with a particular interest in medical anthropology would likely enjoy this perspective. </t>
  </si>
  <si>
    <t>MacPhailTheresa: Theresa MacPhail is Assistant Professor/Faculty Fellow in the John W. Draper Interdisciplinary Master's Program in Humanities and Social Thought at New York University.</t>
  </si>
  <si>
    <t>Researching Dyslexia in Multilingual Settings</t>
  </si>
  <si>
    <t>Diverse Perspectives</t>
  </si>
  <si>
    <t>Martin, Deirdre</t>
  </si>
  <si>
    <t xml:space="preserve"> EDU026020 EDUCATION / Special Education / Learning Disabilities; LAN009000 LANGUAGE ARTS &amp; DISCIPLINES / Linguistics / General; MED007000 MEDICAL / Audiology &amp; Speech Pathology</t>
  </si>
  <si>
    <t>This volume draws together current research on dyslexia and literacy in multilingual settings across disciplines and methodologies. The contributors, all internationally recognised in the field, address developmental and acquired literacy difficulties and dyslexia in a range of language contexts including EAL/EFL. The book uses theories and analytical frameworks of a critical nature to reveal prejudicial social practices, and suggests future research directions towards a critical re-consideration of current understandings of dyslexia in multilingual settings, with a view to foregrounding the potential for interdisciplinarity. The book also suggests ways forward for evidence-informed practice, and it will be a valuable resource for researchers, practitioners and students alike.</t>
  </si>
  <si>
    <t>Introduction: Deirdre Martin: Researching Dyslexia in Multilingual Settings: Diverse PerspectivesChapter 1. John Everatt, Gavin Reid and Gad Elbeheri: Assessment Approaches for Multilingual Learners with DyslexiaChapter 2. Richard L. Sparks: Individual Differences in Foreign (Second) Learning: A Cognitive ApproachChapter 3. Carol Goldfus: Cognitive Intervention to Enhance Foreign Language Reading Comprehension in Adolescents with Dyslexia DifficultiesChapter 4. Judit Kormos: Assessing Research on Dyslexic Language Learners in EFL ContextsChapter 5. Brendan Stuart Weekes, I-Fan Su, Carol To and Anastasia Ulicheva: Acquired Dyslexia in Bilingual Speakers: Implications for Models of Oral ReadingChapter 6. Maria Rontou: Implementation of National Policy on Dyslexia in EFL ProvisionChapter 7. Jean Conteh: Multilingual Literacies in Mainstream Classroom ContextsChapter 8. Bobbie Kabuto: Becoming Biliterate within the Crossroads of Home and School: Insights Gained from Taking Multiple Theoretical Stances</t>
  </si>
  <si>
    <t>This volume constitutes a refreshing and valuable multidisciplinary contribution to the existing literature at the nexus of three intersecting fields: Literacy Studies, Multilingual Studies and the dichotomized field that focuses dyslexia. The contributions in the volume have relevance for both the fields themselves, but also for institutions like schools and work places.Research into reading disability has tended to focus rather too heavily upon the English language. This book offers a valuable corrective that will be of significant interest to all those who seek to understand the problems of those who struggle to read.</t>
  </si>
  <si>
    <t>MartinDeirdre: Deirdre Martin is a Senior Lecturer in the School of Education, University of Birmingham, UK. Her research interests include speech, language and literacy disabilities in multilingual contexts, research methods and the relationship between research and professional practice. Her publications include Language Disabilities in Cultural and Linguistic Diversity (2009, Multilingual Matters).Deirdre Martin is a Senior Lecturer in the School of Education, University of Birmingham, UK. Her research interests include speech, language and literacy disabilities in multilingual contexts, research methods and the relationship between research and professional practice. Her publications include Language Disabilities in Cultural and Linguistic Diversity (2009, Multilingual Matters).</t>
  </si>
  <si>
    <t>Asian Culture and Psychotherapy</t>
  </si>
  <si>
    <t>Implications for East and West</t>
  </si>
  <si>
    <t>Tseng, Wen-Shing / Chang, Suk Choo / Nishizono, Masahisa</t>
  </si>
  <si>
    <t>University of Hawaii Press</t>
  </si>
  <si>
    <t>This volume brings to light the impact of Asian culture on psychotherapy. Scholars and clinicians from East Asia and India go beyond technical dimensions to examine culture and psychotherapy at the theoretical and philosophical levels. An overview, invaluable for understanding some of the nuances of Asian culture, is followed by chapters on Asian personality and psychopathology, Asian psychology (in particular parent-child relations), the impact of Asian traditional thought and philosophy on psychotherapy, the unique psychotherapeutic approach of Asian culture, and psychotherapeutic experiences from various parts of Asia.</t>
  </si>
  <si>
    <t>Motor Speech Disorders</t>
  </si>
  <si>
    <t>A Cross-Language Perspective</t>
  </si>
  <si>
    <t>Miller, Nick / Lowit, Anja</t>
  </si>
  <si>
    <t xml:space="preserve"> EDU002000 EDUCATION / Adult &amp; Continuing Education; EDU015000 EDUCATION / Higher; LAN009040 LANGUAGE ARTS &amp; DISCIPLINES / Linguistics / Psycholinguistics; MED007000 MEDICAL / Audiology &amp; Speech Pathology</t>
  </si>
  <si>
    <t>This book investigates cross-language aspects of motor speech disorders, including their assessment and treatment as well as the underlying neurophysiological and neuropsychological disruptions that bring about disorders of speech motor control.</t>
  </si>
  <si>
    <t>List of contributors 1. Nick Miller and Anja Lowit: Foreword Section 1 2. Nick Miller, Anja Lowit and Anja Kuschmann: Introduction: Cross-Language Perspectives on Motor Speech Disorders 3. Anja Lowit, Nick Miller and Anja Kuschmann: Motor Speech Disorders: What are they? 4. Anja Kuschmann, Anja Lowit and Nick Miller: Motor Speech Disorders: Issues in Assessment and Management 5. Michael Vitevitch, Kit Ying Chan and Rutherford Goldstein: Using English as a “Model Language” to Understand Language Processing 6. Martha Tyrone: Cross-Language Studies in Deaf Signers 7. Marina Laganaro and Mary Overton Vennett: Apraxia of Speech in Bilingual Speakers as a Window into the Study of Bilingual Speech Motor Control 8. Dora Colaço, Ana Mineiro and Alexandre Castro-Caldas: Phonological and Speech Output in Adult Nonliterate Groups Section 2 9. Anita van der Merwe and Mia LeRoux: Dysarthria and Apraxia of Speech in Selected African Languages: Zulu and Tswana 10. Tara Whitehill and Joan Ma: Motor Speech Disorders in Chinese 11. Roel Jonkers, Hayo Terband, and Ben Maassen: Diagnosis and Therapy in Adult Acquired Dysarthria and Apraxia of Speech in Dutch 12. Danielle Duez: Some Segmental and Prosodic Aspects of Motor Speech Disorders in French 13. Bettina Brendel and Ingrid Aichert: German Language Contributions to the Understanding of Acquired Motor Speech Disorders 14. R. Manjula and Naresh Sharma: Motor Speech Disorders in Languages of the Indian Subcontinent: Some Perspectives from Hindi and Kannada 15. Masaki Nishio: Dysarthria and Apraxia of Speech in Japanese Speakers 16. Karin Zazo Ortiz, Maysa Luchesi Cera, and Simone dos Santos Barreto: The Nature, Assessment and Treatment of Dysarthria and Apraxia of Speech in Portuguese 17. Natalia Melle Hernandez, María-Teresa Martín-Aragoneses and Carlos Gallego: The Nature, Assessment and Treatment of</t>
  </si>
  <si>
    <t>The real goal of speech motor control is communication, so to understand motor speech disorders we have to study them in context – in the full diversity of human languages in which they arise. This ground-breaking, engaging book will foster identification of universal and language-specific symptoms of motor speech disorders, and stimulate research on their assessment and treatment.This is a ground-breaking seminal work which assesses the state of knowledge in a wide variety of languages, lays the theoretical foundations for future research and is a much-needed complement to research in aphasia. It greatly enriches our understanding of the representation and organization of speech and language in the human brain.Sandra Polding, SLT, National Child Psychiatry In-Patient Unit for Scotland:This is a fascinating, well-written and informative book...Reading this has left me energised, enthusiastic and excited about the potential in this area. The authors highlight that further research is essential across many languages. This will be exciting and innovative, so watch this space.Christopher Plant, Griffith University, Australia:This text will surely become regarded as a seminal text in the area of Motor Speech Disorders (MSDs). Despite the clear emphasis on providing cross-language insights, the researcher or clinician whose work is very much grounded in English-speakers would stand to benefit hugely from reviewing the opening chapters to gain new insight and direction into linguistic approaches to the description, diagnosis and treatment of MSDs.</t>
  </si>
  <si>
    <t>MillerNick: Nick Miller is Professor of Motor Speech Disorders at Newcastle University, UK. His main research interests include apraxia, dysarthria and dysphagia and the psychosocial impact of neurogenic communication disorders.LowitAnja: Anja Lowit is Reader in Speech and Language Therapy at Strathclyde University, UK. Her research interests include dysarthria, prosodic disorders, acoustic analysis of disordered speech, treatment effectiveness and the development of outcome measures.Nick Miller is Professor of Motor Speech Disorders at Newcastle University, UK. His main research interests include apraxia, dysarthria and dysphagia and the psychosocial impact of neurogenic communication disorders.Anja Lowit is Reader in Speech and Language Therapy at Strathclyde University, UK. Her research interests include dysarthria, prosodic disorders, acoustic analysis of disordered speech, treatment effectiveness and the development of outcome measures.</t>
  </si>
  <si>
    <t>The Languages of the Brain</t>
  </si>
  <si>
    <t>Christen, Yves / Kosslyn, Stephen M. / Galaburda, Albert M.</t>
  </si>
  <si>
    <t xml:space="preserve"> MED057000 MEDICAL / Neuroscience; PSY008000 PSYCHOLOGY / Cognitive Psychology &amp; Cognition; PSY020000 PSYCHOLOGY / Neuropsychology</t>
  </si>
  <si>
    <t>The only way we can convey our thoughts in detail to another person is through verbal language. Does this imply that our thoughts ultimately rely on words? Is there only one way in which thoughts can occur? This ambitious book takes the contrary position, arguing that many possible  languages of thought  play different roles in the life of the mind. Language  is more than communication. It is also a means of representing information in both working and long-term memory. It provides a set of rules for combining and manipulating those representations. A stellar lineup of international cognitive scientists, philosophers, and artists make the book's case that the brain is multilingual. Among topics discussed in the section on verbal languages are the learning of second languages, recovering language after brain damage, and sign language, and in the section on nonverbal languages, mental imagery, representations of motor activity, and the perception and representation of space.</t>
  </si>
  <si>
    <t>CoverTitle PageCopyrightContentsPrefaceIntroductionPart I. Verbal RepresentationSection 1. Verbal ProcessesChapter 1. The Neuroanatomy of CategoriesChapter 2. The Neurological Organization of Some Language-Processing ConstituentsChapter 3. Brain Organization for Syntactic ProcessingChapter 4. Spatial and Temporal Dynamics of Phonological and Semantic ProcessesDiscussion: Section 1Section 2. Verbal ContentChapter 5. Can Mental Content Explain Behavior?Chapter 6. Deference and IndexicalityChapter 7. How Is Conceptual Knowledge Organized in the Brain? Clues from Category-Specific DeficitsChapter 8. Discourse Structure, Intentions, and Intonation&lt;div class='ch-level-3' class='sta</t>
  </si>
  <si>
    <t>This is an extremely useful book, one that will have wide appeal to an audience of cognitive scientists, neuroscientists, psychologists, philosophers, and possibly the growing number of humanities scholars interested in the interface of cognitive science and the arts. I can't think of any book that collects so many approaches to mental representation between one set of covers and that gathers together the latest work and thoughts of so many stellar researchers in cognitive science. The introductory chapter, moreover serves as an excellent survey and overview.-- Steven Pinker, Professor in the Department of Brain and Cognitive Sciences, Massachusetts Institute of Technology, and author of How the Mind Works</t>
  </si>
  <si>
    <t>The Primate Mind</t>
  </si>
  <si>
    <t>Built to Connect with Other Minds</t>
  </si>
  <si>
    <t>Ferrari, Pier Francesco / de Waal, Frans B. M.</t>
  </si>
  <si>
    <t xml:space="preserve"> PSY020000 PSYCHOLOGY / Neuropsychology; SCI070050 SCIENCE / Life Sciences / Zoology / Primatology; SCI089000 SCIENCE / Life Sciences / Neuroscience; SCI090000 SCIENCE / Cognitive Science; SOC002020 SOCIAL SCIENCE / Anthropology / Physical</t>
  </si>
  <si>
    <t>Prominent neuroscientists, psychologists, ethologists, and primatologists from around the world take a bottom-up approach to primate social behavior by investigating how the primate mind connects with other minds and exploring the shared neurological basis for imitation, joint action, and empathy as well as their evolutionary foundations.</t>
  </si>
  <si>
    <t>ContentsPreface - Frans B. M. de Waal and Pier Francesco Ferrari1. A Bottom-Up Approach to the Primate Mind - Frans B. M. de Waal and Pier Francesco FerrariSection One: From Understanding of the Actions of Others to Culture2. The Mirror Neuron System in Monkeys and Its Implications for Social Cognitive Functions - Pier Francesco Ferrari and Leonardo Fogassi3. The Human Mirror Neuron System and Its Role in Imitation and Empathy - Marco Iacoboni4. Social Rules and Body Scheme - Naotaka Fujii and Atsushi Iriki5. What, Whom, and How: Selectivity in Social Learning - Ludwig Huber6. Learning How to Forage: Socially Biased Individual Learning and “Niche Construction” in Wild Capuchin Monkeys - Elisabetta Visalberghi and Dorothy Fragaszy7. Social Learning and Culture in Child and Chimpanzee - Lydia M. Hopper, Sarah Marshall-Pescini, and Andrew WhitenSection Two: Empathy, Perspective Taking, and Cooperation8. A Bottom-Up View of Empathy - Frans B. M. de Waal9. What Does the Primate Mind Know about Other Minds? A Review of Primates’ Understanding of Visu</t>
  </si>
  <si>
    <t>Presents an authoritative, surprising and enriching picture of our monkey and ape cousins...The Primate Mind suggests that it may not be the capacity to imitate, but the motivation to do so that sets us apart from other animals. Like all good suggestions, this opens the door to more questions about the mechanisms and evolution of such motivation--and, ultimately, about how our own social minds evolved from the deeply interconnected minds of our primate cousins.-- Christian Keysers Nature[The Primate Mind] showcases cutting-edge thinking about primate psychology and neurology...Even for non-specialists, The Primate Mind offers the excitement of seeing science begin to offer concrete answers to such fundamental and ancient human questions.-- Adam Kirsch Barnes &amp;amp Noble ReviewThe research represented in this book clearly pushes the boundaries of what is known about how primates think, feel, and view the world and others around them. Overall, the book provides a wealth of fascinating and intriguing insights into primate minds.-- S. C. Baker Choice</t>
  </si>
  <si>
    <t>de WaalFrans B. M.: Frans B. M. de Waal is C. H. Candler Professor of Primate Behavior in the Psychology Department and Director of Living Links, part of the Yerkes Primate Center, Emory University.FerrariPier Francesco: Pier Francesco Ferrari is Assistant Professor in Biology at the School of Medicine at the Universit&amp;agrave di Parma, Italy.</t>
  </si>
  <si>
    <t>Beyond the Checklist</t>
  </si>
  <si>
    <t>What Else Health Care Can Learn from Aviation Teamwork and Safety</t>
  </si>
  <si>
    <t>O'toole, Bonnie Blair / Gordon, Suzanne / Mendenhall, Patrick</t>
  </si>
  <si>
    <t xml:space="preserve"> MED024000 MEDICAL / Education &amp; Training</t>
  </si>
  <si>
    <t>The U.S. healthcare system is now spending many millions of dollars to improve  patient safety  and  inter-professional practice.  Nevertheless, an estimated 100,000 patients still succumb to preventable medical errors or infections every year. How can health care providers reduce the terrible financial and human toll of medical errors and injuries that harm rather than heal?Beyond the Checklist argues that lives could be saved and patient care enhanced by adapting the relevant lessons of aviation safety and teamwork. In response to a series of human-error caused crashes, the airline industry developed the system of job training and information sharing known as Crew Resource Management (CRM). Under the new industry-wide system of CRM, pilots, flight attendants, and ground crews now communicate and cooperate in ways that have greatly reduced the hazards of commercial air travel.The coauthors of this book sought out the aviation professionals who made this transformation possible. Beyond the Checklist gives us an inside look at CRM training and shows how airline staff interaction that once suffered from the same dysfunction that too often undermines real teamwork in health care today has dramatically improved. Drawing on the experience of doctors, nurses, medical educators, and administrators, this book demonstrates how CRM can be adapted, more widely and effectively, to health care delivery.The authors provide case studies of three institutions that have successfully incorporated CRM-like principles into the fabric of their clinical culture by embracing practices that promote common patient safety knowledge and skills.They infuse this study with their own diverse experience and collaborative spirit: Patrick Mendenhall is a commercial airline pilot who teaches CRM Suzanne Gordon is a nationally known health care journalist, training consultant, and speaker on issues related to nursing and Bonnie Blair O'Connor is an ethnographer</t>
  </si>
  <si>
    <t>Foreword by Captain Chesley  Sully  SullenbergerIntroduction1 History of Crew Resource Management2 Communication3 Case Study: Maimonides Medical Center4 Team Building5 Case Study: Osher Clinical Center for Complementary and Integrative Medical Therapies6 Workload Management7 Case Study: Interprofessional Education and Practice at the University of Toronto8 Threat and Error Management9 Why CRM Worked10 The Problems in Medicine11 ConclusionAppendix: Maimonides Medical Center Code of Mutual RespectGlossaryNotesIndex</t>
  </si>
  <si>
    <t xml:space="preserve"> This is the fascinating story of the development and implementation of Crew Resource Management (CRM) in aviation and how it can and must be employed in health care. In spite of differences between aviation and health care, the similarities are more striking. Both are intrinsically hazardous endeavors, with complex technology, and dominated by one profession. Both developed a dysfunctional hierarchical culture that substantially increases risk for its customers and patients. Aviation has done something about it: CRM, with dramatic results. Flying is now incredibly safe. The lessons are clear, the cause is urgent, and the time has come for all health care organizations to act accordingly. —Lucian L. Leape, MD, Harvard School of Public Health This book is a revelation! Anyone who believes that toxic hierarchies and dangerously ineffective communication are inevitable in health care should think again. Beyond the Checklist heralds a new kind of hospital workplace—one that’s already been flight-tested. The dysfunctions of our health care system are tragic and unnecessary, but they can be fixed. This book shows us how. —Theresa Brown, RN, clinical nurse and author of Critical Care Beyond the Checklist helps us understand that successfully providing safe and reliable care for our patients requires a multifaceted approach. Mechanisms such as checklists need to be integrated with effective leadership, teamwork, knowledge about human factors, and continuous learning. This book provides valuable insights on a journey that will provide a better care experience for patients, their families, and the people providing care. —Michael W. Leonard, MD, Co-Chief Medical Officer of Pascal Metrics and Adjunct Professor of Medicine at Duke University Beyond the Checklist recognizes that it takes more than just the standardized execution of processes to create a culture of safety. As the authors reveal, the team intelligence needed in mor</t>
  </si>
  <si>
    <t>Suzanne Gordon is Visiting Professor at the University of Maryland School of Nursing and was program leader of the Robert Wood Johnson–funded Nurse Manager in Action Program. She is the author of Life Support and Nursing against the Odds, coauthor of Safety in Numbers and From Silence to Voice, editor of When Chicken Soup Isn’t Enough, and coeditor of First, Do Less Harm and The Complexities of Care, all from Cornell.Patrick Mendenhall is a Principal in Crew Resource Management LLC who is a pilot for a major commercial airline and belongs to the Air Line Pilots Association.Bonnie Blair O’Connor is Professor of Pediatrics (Clinical) and Associate Director, Pediatric Residency, at Hasbro Children’s Hospital/Alpert Medical School at Brown University.</t>
  </si>
  <si>
    <t>Beyond the Brain</t>
  </si>
  <si>
    <t>How Body and Environment Shape Animal and Human Minds</t>
  </si>
  <si>
    <t>Barrett, Louise</t>
  </si>
  <si>
    <t xml:space="preserve"> PSY008000 PSYCHOLOGY / Cognitive Psychology &amp; Cognition; SCI027000 SCIENCE / Life Sciences / Evolution; SCI089000 SCIENCE / Life Sciences / Neuroscience</t>
  </si>
  <si>
    <t>When a chimpanzee stockpiles rocks as weapons or when a frog sends out mating calls, we might easily assume these animals know their own motivations--that they use the same psychological mechanisms that we do. But as Beyond the Brain indicates, this is a dangerous assumption because animals have different evolutionary trajectories, ecological niches, and physical attributes. How do these differences influence animal thinking and behavior? Removing our human-centered spectacles, Louise Barrett investigates the mind and brain and offers an alternative approach for understanding animal and human cognition. Drawing on examples from animal behavior, comparative psychology, robotics, artificial life, developmental psychology, and cognitive science, Barrett provides remarkable new insights into how animals and humans depend on their bodies and environment--not just their brains--to behave intelligently.  Barrett begins with an overview of human cognitive adaptations and how these color our views of other species, brains, and minds. Considering when it is worth having a big brain--or indeed having a brain at all--she investigates exactly what brains are good at. Showing that the brain's evolutionary function guides action in the world, she looks at how physical structure contributes to cognitive processes, and she demonstrates how these processes employ materials and resources in specific environments.  Arguing that thinking and behavior constitute a property of the whole organism, not just the brain, Beyond the Brain illustrates how the body, brain, and cognition are tied to the wider world.</t>
  </si>
  <si>
    <t xml:space="preserve"> Beyond the Brain explores the emerging field of embedded cognition, in which the mind is seen as more than a product of brain mechanisms. . . . Barrett provides a thorough, well-written introduction to the disparate schools of thought on embedded cognition, starting with a discussion of what human brains really do and the ways in which brainpower is adaptive.  [I]f you are new to the area of embodied cognition, read this book. If you're familiar with the literature but want a clear, well-structured presentation of many of the key ideas, then read this book. If you're bored with the same old examples and want some new, perhaps more convincing examples of embodied cognition in action, read this book. And if you have heard some of the arguments but still think behaviour really comes from the computational activity of our complex brains, then, for the love of science, read this book. ---Andrew Wilson, Notes from Two Scientific Psychologists Clear and engaging, this thought-provoking book is an excellent synthesis of new directions in cognitive science and evolution. The use of everyday and humorous examples is effective, and the scholarship is impressive in its breadth and rigor, combining ideas from ecological psychology, robotics, cognitive science, and evolutionary biology. A stimulating read, it will have scientists questioning conventional wisdom about the nature of cognition and species difference. —Robert Barton, Durham University A delight to read, this very ambitious book furnishes a fresh perspective on animal behavior. Barrett synthesizes a broad literature from fields as diverse as ethology, ecological psychology, artificial intelligence, robotics, and philosophy, and masterfully weaves the different strands together into an iconoclastic but coherent view of cognitive behavior. A reader could not wish for a clearer guide into this new field. —Carel van Schaik, Anthropological Institute and Museum, University of Zürich</t>
  </si>
  <si>
    <t>Louise Barrett is Professor of Psychology and Canada Research Chair (Tier 1) in Cognition, Evolution, and Behavior at the University of Lethbridge. She is the author of Baboons and the coauthor of Cousins, Walking with Cavemen, Human Evolutionary Psychology, and Evolutionary Psychology.</t>
  </si>
  <si>
    <t>Making the Body Beautiful</t>
  </si>
  <si>
    <t>A Cultural History of Aesthetic Surgery</t>
  </si>
  <si>
    <t>Nose reconstructions have been common in India for centuries. South Korea, Brazil, and Israel have become international centers for procedures ranging from eyelid restructuring to buttock lifts and tummy tucks. Argentina has the highest rate of silicone implants in the world. Around the globe, aesthetic surgery has become a cultural and medical fixture. Sander Gilman seeks to explain why by presenting the first systematic world history and cultural theory of aesthetic surgery. Touching on subjects as diverse as getting a  nose job  as a sweet-sixteen birthday present and the removal of male breasts in seventh-century Alexandria, Gilman argues that aesthetic surgery has such universal appeal because it helps people to  pass,  to be seen as a member of a group with which they want to or need to identify. Gilman begins by addressing basic questions about the history of aesthetic surgery. What surgical procedures have been performed? Which are considered aesthetic and why? Who are the patients? What is the place of aesthetic surgery in modern culture? He then turns his attention to that focus of countless human anxieties: the nose. Gilman discusses how people have reshaped their noses to repair the ravages of war and disease (principally syphilis), to match prevailing ideas of beauty, and to avoid association with negative images of the  Jew,  the  Irish,  the  Oriental,  or the  Black.  He examines how we have used aesthetic surgery on almost every conceivable part of the body to try to pass as younger, stronger, thinner, and more erotic. Gilman also explores some of the extremes of surgery as personal transformation, discussing transgender surgery, adult circumcision and foreskin restoration, the enhancement of dueling scars, and even a performance artist who had herself altered to resemble the Mona Lisa. The book draws on an extraordinary range of sources. Gilman is as comfortable discussing Nietzsche, Yeats, and Darwin as he is grisly medi</t>
  </si>
  <si>
    <t xml:space="preserve"> Sander Gilman has done it again. This is a splendid book, rich in interpretation and rich with refrences. The European aspect of the history of cosmetic surgery has not been so fully developed before Gilman brought together the cultural and the medical parts of the story. His wide-ranging references are themselves are worth the price of admission. —Gert H. Brieger, Johns Hopkins University Sander Gilman has delivered exactly what the title promises: a cultural history of his subject. By trawling a remarkably wide range of material, from surgical papers to novels, high art and films, he has produced a nuanced history of an important discipline within modern surgery. As with all of Gilman's work, the marriage of text and image contributes much to the impact of this major contribution to our understanding of that most welcome intimate of subjects: the history of the body. —W. F. Bynum, Wellcome Institute for the History of Medicine, London This work is wide-ranging, well-informed, and stimulating in its scholarship. It's also provocative—not in the sense of being outrageous, unbalanced, or politically incorrect but in challenging conventional thinking and forcing readers to question their unspoken assumptions. I found this an engrossing read. —Roy Porter, Wellcome Institute for the History of Medicine, London An extraordinarily learned, endlessly fascinating book that deals with a hot contemporary subject. —Elaine Showalter, Princeton University Gilman tells a timely, yet previously largely untold tale. By presenting the complex interaction of ideas, social relations, technology, psychiatry (and the madness of doctors as well as patients), the author makes a valuable contribution to our understanding of our times. ---Erika Bourguignon, The Antioch Review A richly illustrated, delightfully crafted cultural history of aesthetic surgery . . . An informative and captivating history of our attempts to make our bodies</t>
  </si>
  <si>
    <t>Sander L. Gilman is Distinguished Professor of the Liberal Arts and Sciences and Professor of Medicine, University of Illinois at Chicago he is also Director of the Humanities Laboratory there. He is the author or editor of over fifty books, including Seeing the Insane, Jewish Self-Hatred, The Jew's Body, Hysteria: A New History, and Freud, Race, and Gender (Princeton).</t>
  </si>
  <si>
    <t>Epidemics in Context</t>
  </si>
  <si>
    <t>Greek Commentaries on Hippocrates in the Arabic Tradition</t>
  </si>
  <si>
    <t>Pormann, Peter E.</t>
  </si>
  <si>
    <t>Scientia Graeco-Arabica</t>
  </si>
  <si>
    <t>8</t>
  </si>
  <si>
    <t xml:space="preserve"> HIS002000 HISTORY / Ancient / General; MED039000 MEDICAL / History</t>
  </si>
  <si>
    <t>The Hippocratic Epidemics and Galen`s Commentary on them constitute milestones in the development of clinical medicine. However, they also illustrate the rich exegetical traditions that existed in the post-classical Greek world. The present volume investigates these texts from various and diverse vantage points: textual criticism Greek philology knowledge transfer through translations and medical history. Especially the Syriac and Arabic traditions of the Epidemics come under scrutiny.</t>
  </si>
  <si>
    <t>Peter E. Pormann, University of Manchester, UK.</t>
  </si>
  <si>
    <t>Theory of Human Action</t>
  </si>
  <si>
    <t>Goldman, Alvin I.</t>
  </si>
  <si>
    <t>1830</t>
  </si>
  <si>
    <t>This book articulates an original scheme for the conceptualization of action. Beginning with a new approach to the individuation of acts, it delineates the relationships between basic and non-basic acts and uses these relationships in the definition of ability and intentional action. The author exhibits the central role of wants and beliefs in the causation of acts and in the analysis of the concept of action.Professor Goldman suggests answers to fundamental questions about acts, and develops a set of ideas and principles that can be used in the philosophy of mind, the philosophy of language, ethics, and other fields, including the behavioral sciences.Originally published in 1977.The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</si>
  <si>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Caring for Patients from Different Cultures</t>
  </si>
  <si>
    <t>Case Studies from American Hospitals</t>
  </si>
  <si>
    <t>Galanti, Geri-Ann</t>
  </si>
  <si>
    <t xml:space="preserve"> MED011000 MEDICAL / Caregiving; MED024000 MEDICAL / Education &amp; Training</t>
  </si>
  <si>
    <t>Now in its fifth edition, Caring for Patients from Different Cultures provides healthcare workers with a frame of reference for understanding cultural difference and sound alternatives for providing the best possible care to multicultural communities.</t>
  </si>
  <si>
    <t xml:space="preserve"> An excellent book to hand to medical colleagues who understand little of cultural sensitivity (and claim they have little time to learn), and it would be an important addition to any hospital library or reading room. &amp;mdashDisabilities Studies Quarterly Large urban hospitals are chaotic places, and cultural misunderstandings do not enhance the care given in them. Galanti not only reports these cases but offers insightful ways of handling the problems they illustrate. &amp;mdashAmerican Anthropologist A must-read book for any healthcare professional. . . . It should be in every hospital library. &amp;mdashCaregiver JournalPraise for earlier editions:</t>
  </si>
  <si>
    <t>Geri-Ann Galanti is a medical anthropologist and Assistant Clinical Professor of Psychiatry at the David Geffen School of Medicine at the University of California, Los Angeles, where she teaches in the Doctoring program. She was formerly on the faculty of the School of Nursing at California State University, Dominguez Hills, and the Department of Anthropology at California State University, Los Angeles.</t>
  </si>
  <si>
    <t>The Emotional Mind</t>
  </si>
  <si>
    <t>The Affective Roots of Culture and Cognition</t>
  </si>
  <si>
    <t>Asma, Stephen T. / Gabriel, Rami</t>
  </si>
  <si>
    <t xml:space="preserve"> PHI041000 PHILOSOPHY / Movements / Empiricism; PSY013000 PSYCHOLOGY / Emotions; SCI027000 SCIENCE / Life Sciences / Evolution; SCI075000 SCIENCE / Philosophy &amp; Social Aspects</t>
  </si>
  <si>
    <t>For 200 million years before humans developed a capacity to reason, the emotional centers of the brain were hard at work. Stephen Asma and Rami Gabriel help us understand the evolution of the mind by exploring this more primal capability that we share with other animals: the power to feel, which is the root of so much that makes us uniquely human.</t>
  </si>
  <si>
    <t>CoverTitle PageCopyrightDedicationContentsIntroduction: The Affective Roots of Culture and Cognition&amp;#0&amp;#0&amp;#0&amp;#0&amp;#0&amp;#0&amp;#0&amp;#0&amp;#0&amp;#0&amp;#0&amp;#0&amp;#0&amp;#0&amp;#0&amp;#0&amp;#0&amp;#0&amp;#0&amp;#0&amp;#0&amp;#0&amp;#0&amp;#0&amp;#0&amp;#0&amp;#0&amp;#0&amp;#0&amp;#0&amp;#0&amp;#0&amp;#0&amp;#0&amp;#0&amp;#0&amp;#0&amp;#0&amp;#0&amp;#0&amp;#0&amp;#0&amp;#0&amp;#0&amp;#0&amp;#0&amp;#0&amp;#0&amp;#0&amp;1. Why a New Paradigm?2. Biological Aboutness: Reassessing Teleology3. Social Intelligence from the Ground Up4. Emotional Flexibility and the Evolution of Bioculture5. The Ontogeny of Social Intelligence6. Representation and Imagination7. Language and Concepts8. Affect in Cultural Evolution: The Social Structure of Civilization9. Religion, Mythology, and ArtNotes&amp;#0&amp;#0&amp;#0&amp;#0&amp;#0&amp;#0&amp;#0&amp;#0&amp;#0&amp;#0&amp;#0&amp;#0References&amp;#0&amp;#0&amp;#0&amp;#0&amp;#0&amp;#0&amp;#0&amp;#0&amp;#0&amp;#0</t>
  </si>
  <si>
    <t>With impressive mastery of the scientific and philosophical literature, The Emotional Mind is an ambitious work with sweeping scope and multidisciplinary character. Asma and Gabriel have written an impressively thorough volume, pulling together work in a variety of disciplines to present a detailed picture of the fundamental role of affective systems and processes in perception, cognition, decision-making, and social behavior.-- David Livingstone Smith, author of Less than Human: Why We Demean, Enslave, and Exterminate OthersThe power of the emotions in our lives is obvious, yet many people prefer to stress the intellectual side of our species. When philosophers turn to the emotions, as in this fascinating book, something magical happens. We get a far more realistic view of human affairs by grounding our psychology in age-old impulses and strivings.-- Frans de Waal, author of Mama’s Last Hug: Animal Emotions and What They Tell Us about OurselvesIn The Emotional Mind, Asma and Gabriel have produced a scholarly work that adds significantly to the current literature. It uses cognitive science to show that affect is the neglected partner when it comes to imagining the construction of the modern human mind. This is a much-needed contribution.-- Antonio Damasio, author of The Strange Order of Things: Life, Feeling, and the Making of CulturesAn admirable accomplishment, bringing together evolutionary and ecological psychology philosophy of mind and of psychology and evolution of culture. This book has been called for since affective neuroscience came on the scene, and the foundational claim that emotions are shaped by and shape both internal cognition and the external world will be used to rethink human evolutionary adaptations of all kinds.-- Heidi M. Ravven, author of The Self Beyond Itself: An Alternative History of Ethics, the New Brain Science, and the Myth of Fre</t>
  </si>
  <si>
    <t>Empathy</t>
  </si>
  <si>
    <t>Lanzoni, Susan</t>
  </si>
  <si>
    <t xml:space="preserve"> HIS054000 HISTORY / Social History; PHI005000 PHILOSOPHY / Ethics &amp; Moral Philosophy; PSY013000 PSYCHOLOGY / Emotions</t>
  </si>
  <si>
    <t>A surprising, sweeping, and deeply researched history of empathy—from late-nineteenth-century German aesthetics to mirror neurons†‹Empathy: A History tells the fascinating and largely unknown story of the first appearance of “empathy” in 1908 and tracks its shifting meanings over the following century. Despite empathy’s ubiquity today, few realize that it began as a translation of Einfühlung or “in-feeling” in German psychological aesthetics that described how spectators projected their own feelings and movements into objects of art and nature. Remarkably, this early conception of empathy transformed into its opposite over the ensuing decades. Social scientists and clinical psychologists refashioned empathy to require the deliberate putting aside of one’s feelings to more accurately understand another’s. By the end of World War II, interpersonal empathy entered the mainstream, appearing in advice columns, popular radio and TV, and later in public forums on civil rights. Even as neuroscientists continue to map the brain correlates of empathy, its many dimensions still elude strict scientific description.   This meticulously researched book uncovers empathy’s historical layers, offering a rich portrait of the tension between the reach of one’s own imagination and the realities of others’ experiences.</t>
  </si>
  <si>
    <t>LanzoniSusan: Susan Lanzoni is a historian of psychology, psychiatry, and neuroscience and teaches at Harvard’s School of Continuing Education. Her work has been featured in the Atlantic and American Scientist and on Cognoscenti on WBUR, Boston’s NPR station. She lives in Cambridge, MA.</t>
  </si>
  <si>
    <t>The Task of Gestalt Psychology</t>
  </si>
  <si>
    <t>Kohler, Wolfgang</t>
  </si>
  <si>
    <t>1831</t>
  </si>
  <si>
    <t>Contents: Wölfgang Kohler (1887-1967), by Carroll C. Pratt. I. Early Developments in Gestalt Psychology. II. Gestalt Psychology and Natural Science. III. Recent Developments in Gestalt Psychology. IV. What is Thinking?Originally published in 1969.The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</si>
  <si>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Understanding Eyewitness Memory</t>
  </si>
  <si>
    <t>Theory and Applications</t>
  </si>
  <si>
    <t>Houston, Kate A. / Lane, Sean M.</t>
  </si>
  <si>
    <t xml:space="preserve"> PSY003000 PSYCHOLOGY / Applied Psychology; PSY014000 PSYCHOLOGY / Forensic Psychology; SOC004000 SOCIAL SCIENCE / Criminology</t>
  </si>
  <si>
    <t>An essential overview of how perception and memory affect eyewitness testimonyIn 1981, sixteen-year-old Michael Williams was convicted on charges of aggravated rape based on the victim’s eyewitness testimony. No other evidence was found linking him to the attack. After nearly twenty-four years, Williams was released after three separate DNA analyses proved his innocence. The victim still maintains that Williams was the culprit.This heartbreaking case is but one example of eyewitness error. In Understanding Eyewitness Memory, Sean M. Lane and Kate A. Houston delve into the science of eyewitness memory. They examine a number of important topics, from basic research on perception and memory to the implications of this research on the quality and accuracy of eyewitness evidence. The volume answers questions such as: How do we remember and describe people we’ve encountered? What is the nature of false and genuine memories? How do emotional arousal and stress affect what we remember?Understanding Eyewitness Memory offers a brilliant overview of how memory and psychology affect eyewitness testimony, where quality and accuracy can mean the difference between wrongful imprisonment and true justice.</t>
  </si>
  <si>
    <t>Stephen Lindsay, University of Victoria:An engaging treatment of the current state of the science regarding eyewitness evidence. The authors walk a wise `middle road’ that integrates basic and applied research on perception and memory. Despite its brevity and accessibility, the book covers a lot of ground, including many studies published in the last few years.  . . . Gives nuanced treatments of topics such as the effects of stress on memory and the relationship between witnesses’ confidence and their accuracy.James Lampinen, University of Arkansas:Will be a great addition to the field. Often, the connection between basic understanding of psychological phenomena and how witnesses behave in real life is missed, but Lane and Houston do a great job in addressing this gap.</t>
  </si>
  <si>
    <t>LaneSean M.: Sean M. Lane is Dean of the College of Arts, Humanities and Social Sciences and Professor of Psychology at the University of Alabama in Huntsville, and co-editor of Human Capacity in the Attention Economy.HoustonKate A.: Kate A. Houston is Associate Professor of Criminal Justice at Texas A&amp;ampM International University.Sean M. Lane (Author)  Sean M. Lane is Dean of the College of Arts, Humanities and Social Sciences and Professor of Psychology at the University of Alabama in Huntsville, and co-editor of Human Capacity in the Attention Economy.Kate A. Houston (Author)  Kate A. Houston is Associate Professor of Criminal Justice at Texas A&amp;ampM International University.</t>
  </si>
  <si>
    <t>Shock Therapy</t>
  </si>
  <si>
    <t>A History of Electroconvulsive Treatment in Mental Illness</t>
  </si>
  <si>
    <t>Healy, David / Shorter, Edward</t>
  </si>
  <si>
    <t xml:space="preserve"> MED000000 MEDICAL / General; MED039000 MEDICAL / History; MED105000 MEDICAL / Psychiatry / General</t>
  </si>
  <si>
    <t>Shock therapy is making a comeback today in the treatment of serious mental illness. Despite its reemergence as a safe and effective psychiatric tool, however, it continues to be shrouded by a longstanding negative public image, not least due to films such as the classic One Flew over the Cuckoo's Nest, where the inmate of a psychiatric clinic (played by Jack Nicholson) is subjected to electro-shock to curb his rebellious behavior. Beyond its vilification in popular culture, the stereotype of convulsive therapy as a dangerous and inhumane practice is fuelled by professional posturing and public misinformation. Electroconvulsive therapy, or ECT, has in the last thirty years been considered a method of last resort in the treatment of debilitating depression, suicidal ideation, and other forms of mental illness. Yet, ironically, its effectiveness in treating these patients would suggest it as a frontline therapy, bringing relief from acute symptoms and saving lives.In this book, Edward Shorter and David Healy trace the controversial history of ECT and other  shock  therapies. Drawing on case studies, public debates, extensive interviews, and archival research, the authors expose the myths about ECT that have proliferated over the years. By showing ECT's often life-saving results, Shorter and Healy endorse a point of view that is hotly contested in professional circles and in public debates, but for the nearly half of all clinically depressed patients who do not respond to drugs, this book brings much needed hope.</t>
  </si>
  <si>
    <t>ContentsList of IllustrationsAcknowledgmentsChapter 1 The Penicillin of Psychiatry?Chapter 2 Some Experiments on the Biological Influencing of the Course of SchizophreniaChapter 3 Madness Cured with ElectricityChapter 4 From the University Clinic to the Psychiatric Institute: Shock Therapy Goes GlobalChapter 5 The Couch or the Treatment Table?Chapter 6 ECT Does Not Create ZombiesChapter 7 They're Going to Fry Your Brains!Chapter 8 The End of Bedlam and the Age of PsychopharmacologyChapter 9 The Swinging PendulumChapter 10 Electrogirl and the New ECTChapter 11 Magnets &amp;amp Implants: New Therapies for a New Century?Chapter 12 Epilogue: Irrational ScienceNotesIndex</t>
  </si>
  <si>
    <t xml:space="preserve"> Shock Therapy is based on contemporary research that includes both manuscript and printed sources as well as interviews with individuals who have played key roles in the history of ECT. It is a controversial work, if only because its authors combine both historical analysis and advocacy. Nevertheless, the book—which includes discussions of such contemporary therapeutic innovations as VNS, DBS, and TMS—is a must-read and has relevance for those concerned with the treatment of mental disorders. — Gerald N. Grob, coauthor of The Dilemma of Federal Mental Health Policy: Radical Reform or Incr This book has groundbreaking potential, and its readability is strengthened by the use of many primary documents, including detailed journal entries and transcripts of interviews with the original scientists involved. — Library Journal</t>
  </si>
  <si>
    <t>EDWARD SHORTER is the Jason A. Hannah Chair of the History of Medicine at the University of Toronto. He is the author of numerous books, including A History of Psychiatry and Before Prozac.DAVID HEALY is a professor of psychiatry in the department of psychological medicine at Cardiff University and the author of numerous books, including Let Them Eat Prozac. He was secretary of the British Association for Psychopharmacology.</t>
  </si>
  <si>
    <t>Dynamics of a Social Language Learning Community</t>
  </si>
  <si>
    <t>Beliefs, Membership and Identity</t>
  </si>
  <si>
    <t>Mynard, Jo / Burke, Michael / Hooper, Daniel</t>
  </si>
  <si>
    <t>9</t>
  </si>
  <si>
    <t xml:space="preserve"> LAN009040 LANGUAGE ARTS &amp; DISCIPLINES / Linguistics / Psycholinguistics; LAN020000 LANGUAGE ARTS &amp; DISCIPLINES / Study &amp; Teaching; PSY023000 PSYCHOLOGY / Personality</t>
  </si>
  <si>
    <t>This book presents an in-depth look at a social language learning space within a university context. Drawing on the literature from identity in second language learning, communities of practice and learner beliefs, it demonstrates how psychological phenomena shape a space and how a learning space can contribute to a wider learning ecology.</t>
  </si>
  <si>
    <t>The Morality of Abortion</t>
  </si>
  <si>
    <t>Legal and Historical Perspectives</t>
  </si>
  <si>
    <t>Noonan, Jr., John T.</t>
  </si>
  <si>
    <t xml:space="preserve"> SOC046000 SOCIAL SCIENCE / Abortion &amp; Birth Control</t>
  </si>
  <si>
    <t>NoonanJohn T.: John T. Noonan, Jr., is Circuit Judge, United States Court of Appeals for the Ninth Circuit.</t>
  </si>
  <si>
    <t>How To Break Bad News</t>
  </si>
  <si>
    <t>A Guide for Health Care Professionals</t>
  </si>
  <si>
    <t>Buckman, Robert</t>
  </si>
  <si>
    <t>Heritage</t>
  </si>
  <si>
    <t xml:space="preserve"> MED050000 MEDICAL / Ethics; MED074000 MEDICAL / Physician &amp; Patient; MED104000 MEDICAL / Physicians</t>
  </si>
  <si>
    <t>For many health care professionals and social service providers, the hardest part of the job is breaking bad news. The news may be about a condition that is life-threatening (such as cancer or AIDS), disabling (such as multiple sclerosis or rheumatoid arthritis), or embarrassing (such as genital herpes). To date medical education has done little to train practitioners in coping with such situations. With this guide Robert Buckman and Yvonne Kason provide help.Using plain, intelligible language they outline the basic principles of breaking bad new and present a technique, or protocol, that can be easily learned. It draws on listening and interviewing skills that consider such factors as how much the patient knows and/or wants to know how to identify the patient's agenda and understanding, and how to respond to his or her feelings about the information. They also discuss reactions of family and friends and of other members of the health care team.Based on Buckman's award-winning training videos and Kason's courses on interviewing skills for medical students, this volume is an indispensable aid for doctors, nurses, psychotherapists, social workers, and all those in related fields.</t>
  </si>
  <si>
    <t>BuckmanRobert: Robert Buckman, MD is Medical Oncologist, Toronto-Bayview Regional Cancer Centre.</t>
  </si>
  <si>
    <t>Aliceheimer’s</t>
  </si>
  <si>
    <t>Alzheimer’s Through the Looking Glass</t>
  </si>
  <si>
    <t>Walrath, Dana</t>
  </si>
  <si>
    <t xml:space="preserve"> CGN007010 COMICS &amp; GRAPHIC NOVELS / Nonfiction / Biography &amp; Memoir; FAM005000 FAMILY &amp; RELATIONSHIPS / Life Stages / Later Years; FAM017000 FAMILY &amp; RELATIONSHIPS / Eldercare; HEA039140 HEALTH &amp; FITNESS / Diseases / Alzheimer's &amp; Dementia; MED011000 MEDICAL / Caregiving</t>
  </si>
  <si>
    <t>Alice was always beautiful&amp;mdashArmenian immigrant beautiful, with thick, curly black hair, olive skin, and big dark eyes,&amp;rdquo writes Dana Walrath. Alice also has Alzheimer´s, and while she can remember all the songs from The Music Man, she can no longer attend to the basics of caring for herself. Alice moves to live with her daughter, Dana, in Vermont, and the story begins. Aliceheimer´s is a series of illustrated vignettes, daily glimpses into their world with Alzheimer´s. Walrath´s time with her mother was marked by humor and clarity: With a community of help that included pirates, good neighbors, a cast of characters from space-time travel, and my dead father hovering in the branches of the maple trees that surround our Vermont farmhouse, Aliceheimer´s let us write our own story daily&amp;mdasha story that, in turn, helps rewrite the dominant medical narrative of aging.&amp;rdquo In drawing Alice, Walrath literally enrobes her with cut-up pages from Alice´s Adventures in Wonderland. She weaves elements from Lewis Carroll´s classic throughout her text, using evocative phrases from the novel to introduce the vignettes, such as Disappearing Alice,&amp;rdquo Missing Pieces,&amp;rdquo Falling Slowly,&amp;rdquo Curiouser and Curiouser,&amp;rdquo and A Mad Tea Party.&amp;rdquo Walrath writes that creating this book allowed her not only to process her grief over her mother´s dementia, but also to remember the magic laughter of that time.&amp;rdquo Graphic medicine, she writes, lets us better understand those who are hurting, feel their stories, and redraw and renegotiate those social boundaries. Most of all, it gives us a way to heal and to fly over the world as Alice does.&amp;rdquo In the end, Aliceheimer´s is indeed strangely and utterly uplifting.</t>
  </si>
  <si>
    <t>&amp;ldquo[Aliceheimer´s] offers a brand-new looking glass into Alzheimer&amp;aposs&amp;mdashone that, like Carroll´s mirror, displays a parallel world rather than our own. Walrath dared to follow Alice down the rabbit hole of the disease and emerged with a courageous depiction of a fascinating world below.&amp;rdquo&amp;mdashNancy Stearns Bercaw, Seven Days&amp;ldquoA deeply moving, informative, and funny memoir by a woman watching her mother´s descent into Alzheimer´s disease. The collaged drawings are a perfect counterpoint to the writing.&amp;rdquo&amp;mdashRoz Chast, author of Can´t We Talk About Something More Pleasant?&amp;ldquoAs a member of the healthcare profession who is also experiencing the challenges of Alzheimer&amp;aposs with my own mother, this book offered clarity I can share not only with my colleagues but also with family members. It enhances what is taught in school about Alzheimer&amp;aposs while offering a personal perspective to better assist with care, enabling us all to be better practitioners.&amp;rdquo&amp;mdashDenina McCullum-Smith, Doody&amp;aposs Review Service&amp;ldquoWalrath offers an anthropological method for dealing with the disease. Observing Alice as if she belongs to an unfamiliar culture, Walrath relates to her in ways that respect her alternate reality. Her stories are mostly lighthearted her drawings are whimsical, magical, surreal.&amp;rdquo&amp;mdashLaVonne Neff, The Christian Century&amp;ldquoI am grateful for creators like Walrath . . . who make art from experiences like those my patients face. Their works remind us that, even during the throes of illness or grief, when the air is filled with questions, fear, and sadness, there are slivers of time and space where room can be made for wonder.&amp;rdquo&amp;mdashLynda Montgomery, Los Angeles Review of Books&amp;ldquoOriginal in its collage approach, and buoyant in its message of how to &amp;lsquobring back the humanity o</t>
  </si>
  <si>
    <t>WalrathDana: Dana Walrath&amp;mdashan anthropologist, artist, and writer&amp;mdashis on the faculty of the University of Vermont College of Medicine and the author of Like Water on Stone. Learn more about her work at danawalrath.com.</t>
  </si>
  <si>
    <t>A Triune Concept of the Brain and Behaviour</t>
  </si>
  <si>
    <t>Hincks Memorial Lectures</t>
  </si>
  <si>
    <t>MacLean, Paul</t>
  </si>
  <si>
    <t>Campbell, D. / Boag, T.J.</t>
  </si>
  <si>
    <t xml:space="preserve"> MED057000 MEDICAL / Neuroscience; PSY036000 PSYCHOLOGY / Mental Health; SCI036000 SCIENCE / Life Sciences / Human Anatomy &amp; Physiology</t>
  </si>
  <si>
    <t>This book reveals emerging theory in the nebulous area between neurophysiology and behavioural science which is of such vital importance in the mental health field. Part I of the book contains the three Hincks Memorial Lectures given by Dr. MacLean: 'Man's Reptilian and Limbic Inheritance,' 'Man's Limbic Brain and the Psychoses,' and 'New Trends in Man's Evolution.' Dr. MacLean emphasizes that the primate forebrain has evolved and expanded along lines of three basic patterns characterized as reptilian, paleo-mammalian, and neo-mammalian. Radically different in structure and chemistry, the three evolutionary formations comprise, so to speak, a triune brain. Dr. MacLean focuses on the intermediary role of the paleo-mammalian brain (limbic system), describing clinical and experimental observations that are relevant to understanding brain mechanisms involved in emotional and sexual behaviour, personal identity, memory, dreaming, and certain psychoses. Part II contains four chapters on sleep and dreaming, and four on the psychology of memory, by workers in these branches of the mental health field. They report research on the organic amnesias recent developments in memory consolidation theory input dysfunction in schizophrenia similarities in the side-effects of ECT and temporal lobectomy in man confusional sleep disorders sleep disorders and delirium associated with the use of alcohol the function of rapid eye movement sleep and of dreaming in the adult and patterns of sleep in the newborn child.</t>
  </si>
  <si>
    <t>MacLeanPaul: Paul D. MacLean is Chief, Laboratory of Brain Evolution and Behaviour, National Institute of Mental Health, Bethesda, Maryland.BoagT.J.: T.J. Boag is a member of the Department of Psychiatry, Queen's University, Kingston, Ontaro.CampbellD.: D. Campbell is a member of the Department of Psychiatry, Queen's University, Kingston, Ontario.</t>
  </si>
  <si>
    <t>Contemporary Psychopathology</t>
  </si>
  <si>
    <t>Tomkins, Silvan S.</t>
  </si>
  <si>
    <t>The Anatomy of Grief</t>
  </si>
  <si>
    <t>Holinger, Dorothy P.</t>
  </si>
  <si>
    <t xml:space="preserve"> PSY013000 PSYCHOLOGY / Emotions; PSY053000 PSYCHOLOGY / Evolutionary Psychology; SCI089000 SCIENCE / Life Sciences / Neuroscience</t>
  </si>
  <si>
    <t>An original, authoritative guide to the impact of grief on the brain, the heart, and the body of the bereaved Grief happens to everyone. Universal and enveloping, grief cannot be ignored or denied.   This original new book by psychologist Dorothy P. Holinger uses humanistic and physiological approaches to describe grief’s impact on the bereaved. Taking examples from literature, music, poetry, paleoarchaeology, personal experience, memoirs, and patient narratives, Holinger describes what happens in the brain, the heart, and the body of the bereaved.     Readers will learn what grief is like after a loved one dies: how language and clarity of thought become elusive, why life feels empty, why grief surges and ebbs so persistently, and why the bereaved cry. Resting on a scientific foundation, this literary book shows the bereaved how to move through the grieving process and how understanding grief in deeper, more multidimensional ways can help quell this sorrow and allow life to be lived again with joy. Visit the author's companion website for The Anatomy of Grief: dorothypholinger.com/</t>
  </si>
  <si>
    <t>HolingerDorothy P.: Dorothy P. Holinger, Ph.D., was an academic psychologist on the faculty of Harvard Medical School for over twenty†‘three years. She is a Fellow of the Association for Psychological Science and has her own psychotherapy practice.</t>
  </si>
  <si>
    <t>Meeting at the Crossroads</t>
  </si>
  <si>
    <t>Women’s Psychology and Girls’ Development</t>
  </si>
  <si>
    <t>Brown, Lyn Mikel / Gilligan, Carol</t>
  </si>
  <si>
    <t xml:space="preserve"> PSY000000 PSYCHOLOGY / General; SOC032000 SOCIAL SCIENCE / Gender Studies</t>
  </si>
  <si>
    <t>On the way to womanhood, what does a girl give up? For five years, Lyn Mikel Brown and Carol Gilligan, asking this question, listened to one hundred girls who were negotiating the rough terrain of adolescence. This book invites us to listen, too, and to hear in these girls' voices what is rarely spoken, often ignored, and generally misunderstood: how the passage out of girlhood is a journey into silence, disconnection, and dissembling, a troubled crossing that our culture has plotted with dead ends and detours.In the course of their research, Brown and Gilligan developed a Listener's Guide - a method of following the pathways of girls' thoughts and feelings, of distinguishing what girls are saying by the way they say it. We witness the struggle girls undergo as they enter adolescence only to find that what they feel and think and know can no longer be said directly. We see them at a cultural impasse, and listen as they make the painful, necessary adjustments, outspokenness giving way to circumspection, self-knowledge to uncertainty, authority to compliance. These changes mark the edge of adolescence as a watershed in women's psychological development, a time of wrenching disjunctions between body and psyche, voice and desire, self and relationship. Brown and Gilligan open their method to us and share their discoveries as they encourage girls at different ages to speak about themselves in conversation with women. They follow some of these girls over time, listening to changes in their distinct voices from one year to the next, addressing their successes and failures as they confront one barrier after another.This groundbreaking work offers major new insights into girls' development and women's psychology. But perhaps more importantly, it provides women with the means of meeting girls at the critical crossroads of adolescence, of harkening to the voices of girlhood and sustaining their sell-affirming notes.</t>
  </si>
  <si>
    <t>Should sound a national alert to society that even our most privileged girls still pursue normal femininity at great risk to personal and civic health.</t>
  </si>
  <si>
    <t>BrownLyn Mikel: Lyn Mikel Brown is Associate Professor of Education and Human Development at Colby College.GilliganCarol: Carol Gilligan is University Professor at the New York University School of Law.</t>
  </si>
  <si>
    <t>Lady Lushes</t>
  </si>
  <si>
    <t>Gender, Alcoholism, and Medicine in Modern America</t>
  </si>
  <si>
    <t>McClellan, Michelle L.</t>
  </si>
  <si>
    <t>Critical Issues in Health and Medicine</t>
  </si>
  <si>
    <t xml:space="preserve"> HEA024000 HEALTH &amp; FITNESS / Women's Health; MED000000 MEDICAL / General; MED039000 MEDICAL / History; MED078000 MEDICAL / Public Health; PSY038000 PSYCHOLOGY / Psychopathology / Addiction; SOC028000 SOCIAL SCIENCE / Women's Studies; SOC057000 SOCIAL SCIENCE / Disease &amp; Health Issues</t>
  </si>
  <si>
    <t>According to the popular press in the mid twentieth century, American women, in a misguided attempt to act like men in work and leisure, were drinking more. “Lady Lushes” were becoming a widespread social phenomenon. From the glamorous hard-drinking flapper of the 1920s to the disgraced and alcoholic wife and mother played by Lee Remick in the 1962 film “Days of Wine and Roses,” alcohol consumption by American women has been seen as both a prerogative and as a threat to health, happiness, and the social order.In Lady Lushes, medical historian Michelle L. McClellan traces the story of the female alcoholic from the late-nineteenth through the twentieth century. She draws on a range of sources to demonstrate the persistence of the belief that alcohol use is antithetical to an idealized feminine role, particularly one that glorifies motherhood. Lady Lushes offers a fresh perspective on the importance of gender role ideology in the formation of medical knowledge and authority.</t>
  </si>
  <si>
    <t>Cover PageTitle PageCopyright PageContentsIntroductionChapter 1: The Female Inebriate in the Temperance ParadigmChapter 2: “Lit Ladies”: Women’s Drinking during the Progressive Era and ProhibitionChapter 3: “More to Overcome than the Men”: Women in Alcoholics AnonymousChapter 4: Defining a Disease: Gender, Stigma, and the Modern Alcoholism MovementChapter 5: “A Special Masculine Neurosis”: Psychiatrists Look at AlcoholismChapter 6: “The Doctor Didn’t Want to Take an Alcoholic”: The Challenge of Medicalization at MidcenturyEpilogueAcknowledgmentsNotesBibliographyIndexAbout the AuthorRead More in the Series</t>
  </si>
  <si>
    <t>? ?Lady Lushes is an impressive and major contribution to women's studies and the history of medicine in the United States. — David M. Fahey, author of Alcohol and Drugs in North America: A Historical Encyclopedia From 'fallen angels' to 'lit ladies,' the drinking women who haunt these pages embody the ambivalence of alcohol. McClellan traces the fluctuations in American expectations, taking pharmacology seriously but situating it squarely within gendered social constraints. — Nancy D. Campbell, author of Using Women: Gender, Drug Policy and Social Justice Lady Lushesprovides an important supplement to the established historical insight that affluent white women tend to elicit sympathy while other groups of substance users are vilified. As McClellan deftly demonstrates, although the inebriety paradigm for female alcoholism evoked more sympathetic attitudes than the medical paradigm, neither produced a cure that benefited women. — Bulletin of the History of Medicine Lady Lushes provides an important supplement to the established historical insight that affluent white women tend to elicit sympathy while other groups of substance users are vilified. As McClellan deftly demonstrates, although the inebriety paradigm for female alcoholism evoked more sympathetic attitudes than the medical paradigm, neither produced a cure that benefited women. — Bulletin of the History of Medicine</t>
  </si>
  <si>
    <t>MICHELLE L. McCLELLAN is an assistant professor of history at the University of Michigan in Ann Arbor, where she is also the director of the Public History Initiative, Eisenberg Institute for Historical Studies.</t>
  </si>
  <si>
    <t>The Lives of Erich Fromm</t>
  </si>
  <si>
    <t>Love's Prophet</t>
  </si>
  <si>
    <t>Friedman, Lawrence</t>
  </si>
  <si>
    <t xml:space="preserve"> BIO021000 BIOGRAPHY &amp; AUTOBIOGRAPHY / Social Scientists &amp; Psychologists; PHI019000 PHILOSOPHY / Political; PSY015000 PSYCHOLOGY / History; PSY026000 PSYCHOLOGY / Movements / Psychoanalysis</t>
  </si>
  <si>
    <t>The first comprehensive biography of Erich Fromm, capturing the personal, social, clinical, philosophic, and political aspects of an influential figure.</t>
  </si>
  <si>
    <t>Foreword, by Gerald N. GrobAcknowledgmentsPrologue: Writing LivesPart 1: Germany1. The Unsteady Apprentice2. Frankfurt ScholarPart 2: The Americas3. The Americanization of a European Intellectual4. Escape from Freedom5. Clinician and Ethicist6. To Love and to Mentor7. Politics and ProsePart 3: Global Citizenship8. Prophecies for a Troubled World9. A Third Way10. Life Is Extravagance: Almost11. Hope and Stasis12. Love and DeathA Bibliographical NoteNotesIndex</t>
  </si>
  <si>
    <t>An outstanding intellectual and biographical study... Lawrence Friedman effectively helps us understand the lives and transformations of Erich Fromm as analyzed in this lucid book.An intellectual biography of the first order.The most thoroughly, well-researched, and balanced biography so far of Erich Fromm... A clear and richly detailed overview of Fromm's life and work.Paul Reitter:Friedman's biography tracks Fromm through the various phases of his life in detail, providing a thickness of description that hasn't been available before.A deep, insightful, and very human portrait of one of the great public intellectuals of the 20th century.Daniel Burston:A valuable contribution to Fromm scholarship and to American political and social history.Alan Ryan:Meticulous, detailed.... A model of intellectual biography.Michael M. Canaris:Friedman is a consummate intellectual biographer.Vivian Gornick:A thoroughly absorbing history of the cultural and political context within which Fromm's life was lived.Accessible to general readers - a sympathetic, stimulating biography of one of the most influential psychologists of the 20th century.The brilliantly comprehensive study of psychoanalyst Erich Fromm's (1900–1980) many 'lives' as a clinician, philosopher, social critic and political activist.... Academic biography at its best.Through this thorough portrait, Love's Prophet emerges as an exemplar of enjoying an examined life to its fullest potential.Howard Gardner, Hobbs Professor of Cognition and Education, Harvard Graduate School of Education:In mid-century America, a peak era for public intellectuals, Erich Fromm's psychological and sociological writings were required reading among the intelligentsia. What's more, his ideas were widely discussed by others, ranging from the millions who devoured The Art of Loving to U.S. Senators and even President John Kennedy. In this compelling biography, historian Lawr</t>
  </si>
  <si>
    <t>Lawrence J. Friedman is a professor in Harvard University's Mind/Brain/Behavior Initiative and a professor emeritus at Indiana University. The author of eight scholarly books and more than fifty articles, he has lectured in eleven countries and was named International Writer of the Year for 2003 by the International Biographical Center. His works include Identity's Architect: A Biography of Erik Erikson Menninger: The Family and the Clinic Gregarious Saints: Self and Community in American Abolitionism and The White Savage: Racial Fantasies in the Postbellum South.</t>
  </si>
  <si>
    <t>The Greek Language of Healing from Homer to New Testament Times</t>
  </si>
  <si>
    <t>Wells, Louise</t>
  </si>
  <si>
    <t>Beihefte zur Zeitschrift für die neutestamentliche Wissenschaft</t>
  </si>
  <si>
    <t>83</t>
  </si>
  <si>
    <t xml:space="preserve"> REL000000 RELIGION / General; REL006100 RELIGION / Biblical Criticism &amp; Interpretation / New Testament</t>
  </si>
  <si>
    <t>The Vestibular System and Its Diseases</t>
  </si>
  <si>
    <t>Transactions of the International Vestibular Symposium of the Graduate School of Medicine of the University of Pennsylvania</t>
  </si>
  <si>
    <t>Wolfson, Robert Joseph</t>
  </si>
  <si>
    <t xml:space="preserve"> MED075000 MEDICAL / Physiology</t>
  </si>
  <si>
    <t>This book is a volume in the Penn Press Anniversary Collection. To mark its 125th anniversary in 2015, the University of Pennsylvania Press rereleased more than 1,100 titles from Penn Press's distinguished backlist from 1899-1999 that had fallen out of print. Spanning an entire century, the Anniversary Collection offers peer-reviewed scholarship in a wide range of subject areas.</t>
  </si>
  <si>
    <t>The Human Skeleton</t>
  </si>
  <si>
    <t>Walker, Alan / Shipman, Pat / Bichell, David</t>
  </si>
  <si>
    <t>Anatomy</t>
  </si>
  <si>
    <t xml:space="preserve"> MED005000 MEDICAL / Anatomy; SOC002020 SOCIAL SCIENCE / Anthropology / Physical</t>
  </si>
  <si>
    <t>ShipmanPat: Pat Shipman is Professor of Anthropology at Pennsylvania State University. She is a Fellow of the Royal Geographic Society and the American Association for the Advancement of Science. She has won numerous awards and honors for her writing, including the 1997 Rhône-Poulenc Prize for The Wisdom of the Bones (coauthored with Alan Walker) and the Phi Beta Kappa Prize for Science for Taking Wing, which was also a finalist for the Los Angeles Times Book Award and a New York Times Notable Book of the Year in 1998.WalkerAlan: Alan Walker is Professor of Anthropology at Pennsylvania State University. A Royal Society and MacArthur fellow, he is a member of the National Academy of Sciences and the American Academy of Arts and Sciences. In 1996, he and Pat Shipman won the prestigious Rhone-Poulenc Award for The Wisdom of the Bones.</t>
  </si>
  <si>
    <t>You're Doing it Wrong!</t>
  </si>
  <si>
    <t>Mothering, Media, and Medical Expertise</t>
  </si>
  <si>
    <t>Johnson, Bethany L. / Quinlan, Margaret M.</t>
  </si>
  <si>
    <t xml:space="preserve"> HEA041000 HEALTH &amp; FITNESS / Pregnancy &amp; Childbirth; HIS058000 HISTORY / Women ; MED000000 MEDICAL / General; MED039000 MEDICAL / History; SOC028000 SOCIAL SCIENCE / Women's Studies; SOC052000 SOCIAL SCIENCE / Media Studies; SOC057000 SOCIAL SCIENCE / Disease &amp; Health Issues</t>
  </si>
  <si>
    <t>New mothers face a barrage of confounding decisions during the life-cycle of early motherhood which includes... Should they change their diet or mindset to conceive? Exercise while pregnant? Should they opt for a home birth or head for a hospital? Whatever they “choose,” they will be sure to find plenty of medical expertise from health practitioners to social media “influencers” telling them that they’re making a series of mistakes. As intersectional feminists with two small children each, Bethany L. Johnson and Margaret M. Quinlan draw from their own experiences as well as stories from a range of caretakers throughout.You’re Doing it Wrong! investigates the storied history of mothering advice in the media, from the newspapers, magazines, doctors’ records and personal papers of the nineteenth-century to today’s websites,Facebook groups, and Instagram feeds. Johnson and Quinlan find surprising parallels between today’s mothering experts and their Victorian counterparts, but they also explore how social media has placed unprecedented pressures on new mothers, even while it may function as social support for some. They further examine the contentious construction of prenatal and baby care expertise itself, as individuals such as everyone from medical professionals to experienced moms have competed to have their expertise acknowledged in the public sphere.Exploring potential health crises from infertility treatments to “better babies” milestones, You’re Doing it Wrong! provides a provocative look at historical and contemporary medical expertise during conception, pregnancy, childbirth, postpartum, and infant care stages.</t>
  </si>
  <si>
    <t>CoverTitle PageCopyrightDedicationEpigraphContentsIntroduction&amp;#0&amp;#0&amp;#0&amp;#0&amp;#0&amp;#0&amp;#0&amp;#0&amp;#0&amp;#0&amp;#0&amp;#0&amp;#0&amp;#0&amp;#0&amp;#0&amp;#0&amp;#0&amp;#0Part I. Conception and (In)fertility1. On Preconception, the Beginning of the Life Cycle of Early Motherhood2. A State of Mind? Fertility Treatment(s) and ExpertisePart II. Pregnancy and Birth3. Red Underwear, Genes, and Monstrosity: Pregnancy and Social Media Surveillance4. “You Women Will Have to Fight for It”: Twilight Sleep and Transactional Childbirth Expertise in Twentieth-Century AmericaPart III. The Postpartum Period: The “Fourth Trimester”5. “One of the Most Curious Charities in the World”: Infant Incubation as Sideshow and/or Medical Specialty6. Not Just Baby Blues: Historical Realities and Social Media Accounts of Postpartum Care Today&lt;div class='ch-level-1' class='start-p</t>
  </si>
  <si>
    <t>“Through analyses of historical and contemporary cases, especially the careful study of social media and smart phone apps, Johnson and Quinlan raise important questions about expertise and power relations in defining the good mother.”— Rima D. Apple, author of Perfect Motherhood: Science and Childbearing in America You're Doing It Wrong!: Mothering, Media, and Medical Expertise is a rare mix of historical, sociological, and media analysis that sheds light on the processes by which motherhood gets defined. We get a glimpse of the historical underpinnings of our relationship with medical expertise, and how media outlets create cultural consensus about mothering (if they do). — Julie Des Jardins, author of Women and the Historical Enterprise in America: Gender, Race, and the Politics of Memory“Combining historical insights and of-the-minute analyses of social media platforms, Johnson and Quinlan persuasively argue for a rethinking of what we “know” about expertise and the often-fraught journey of early motherhood.”— Kristin Celello, co-editor of Domestic Tensions, National Anxieties</t>
  </si>
  <si>
    <t>BETHANY L. JOHNSON is an instructor in history and an associate member to the graduate faculty and research affiliate faculty in the department of communication studies at the University of North Carolina at Charlotte.MARGARET M. QUINLAN is an associate professor of communication studies at the University of North Carolina at Charlotte.</t>
  </si>
  <si>
    <t>Psychosomatic Families</t>
  </si>
  <si>
    <t>Anorexia Nervosa in Context</t>
  </si>
  <si>
    <t>Baker, Lester / Minuchin, Salvador / Rosman, Bernice L.</t>
  </si>
  <si>
    <t>MinuchinSalvador: Salvador Minuchin, M.D., is author of Families and Family Therapy and Family Kaleidoscope and coauthor of Psychosomatic Families: Anorexia Nervosa in Context.</t>
  </si>
  <si>
    <t>Criminal Trials and Mental Disorders</t>
  </si>
  <si>
    <t>Hafemeister, Thomas L.</t>
  </si>
  <si>
    <t xml:space="preserve"> PSY036000 PSYCHOLOGY / Mental Health; SOC004000 SOCIAL SCIENCE / Criminology</t>
  </si>
  <si>
    <t>The complicated relationship between defendants with mental health disorders and the criminal justice system The American criminal justice system is based on the bedrock principles of fairness and justice for all. In striving to ensure that all criminal defendants are treated equally under the law, it endeavors to handle similar cases in similar fashion, attempting to apply rules and procedures even-handedly regardless of a defendant’s social class, race, ethnicity, or gender. Yet, the criminal justice system has also recognized exceptions when special circumstances underlie a defendant’s behavior or are likely to skew the defendant’s trial. One of the most controversial set of exceptions –often poorly articulated and inconsistently applied – involves criminal defendants with a mental disorder.  A series of special rules and procedures has evolved over the centuries, often without fanfare and even today with little systematic examination, that lawyers and judges apply to cases involving defendants with a mental disorder. This book provides an analysis of the key issues in this dynamic interplay between individuals with a mental disorder and the criminal justice system.  The volume identifies the various stages of criminal justice proceedings when the mental status of a defendant may be relevant, associated legal and policy issues, the history and evolution of these issues, and how they are currently resolved. To assist this exploration, the text also offers an overview of mental disorders, their relevance to criminal proceedings, how forensic mental health assessments are conducted and employed during these proceedings, and their application to competency and responsibility determinations. In sum, this book provides an important resource for students and scholars with an interest in mental health, law, and criminal justice.</t>
  </si>
  <si>
    <t>Christopher Slobogin,Milton Underwood Professor of Law, Vanderbilt Law School:Thomas Hafemeister has combined a succinct description and analysis of all the leading cases relevant to competency and criminal responsibility issues with an insightful discussion of the nature of mental disability and its relevance to these important legal issues. This book represents a rare marriage of legal and clinical acumen.Metapsychology:This book is particularly relevant today when it is being increasingly acknowledged that mental disorders are pervasive and undertreated and are even more so within the criminal justice system … the book is a plea for a better understanding of mental disorders and their impact on behavior that offers extensive legal, clinical and philosophical insights. Though it is thorough and requires attentive reading it is non­technical and can be read by the educated lay reader. This book clearly shows how complicated a question the relationship between defendants with mental health disorders and the criminal justice system is, and thus can be a valuable resource for achieving a greater understanding of the key issues involved in cases that involve criminal defendants with mental disorders and their ability to receive a fair and just trial.</t>
  </si>
  <si>
    <t>HafemeisterThomas L.: Thomas L. Hafemeister, PhD, JD, is co-author (with Christopher Slobogin, Douglas Mossman, and Ralph Reisner) of Law and the Mental Health System: Civil and Criminal Aspects.</t>
  </si>
  <si>
    <t>The Cultural Origins of Human Cognition</t>
  </si>
  <si>
    <t>Bridging the gap between evolutionary theory and cultural psychology, Michael Tomasello argues that the roots of the human capacity for symbol-based culture are based in a cluster of uniquely human cognitive capacities. These include capacities for understanding that others have intentions of their own, and for imitating, not just what someone else does, but what someone else has intended to do. Tomasello further describes with authority and ingenuity how these capacities work over evolutionary and historical time to create the kind of cultural artifacts and settings within which each new generation of children develops.</t>
  </si>
  <si>
    <t>Contents1. A Puzzle and a Hypothesis2. Biological and Cultural Inheritance3. Joint Attention and Cultural Learning4. Linguistic Communication and Symbolic Representation5. Linguistic Constructions and Event Cognition6. Discourse and Representational Redescription7. Cultural CognitionReferencesIndex</t>
  </si>
  <si>
    <t>Students of primate behavior are one of several groups who should read this important book. It spells out forcefully what appears to make human development so distinctive, and does so from the perspective of an expert in language acquisition who has also devoted much time to comparative work with apes. It is strong medicine for anybody in danger of romanticizing the similarity of ape to child. Developmental psychologists will find here a well-articulated account of the ontogeny of cultural learning, which challenges alternative accounts from the vantage point of extensive research.-- Andrew Whiten NatureIn The Cultural Origins of Human Cognition...[Tomasello] argues that what makes human beings unique is that they are so good at learning from one another and that they create new, original things with what they learn.-- Helen Epstein Lingua FrancaA much needed book that covers a broad territory with both clarity and authority. Having spent much of his career comparing human and nonhuman primate cognition, Michael Tomasello makes the case for a social developmental foundation of the unique capacities of the human primate--language, complex cognition, and culture. His ontogenetic 'ratchet hypothesis' is both simple and provocative. It will be welcomed--and argued about--by a wide audience.-- Katherine Nelson, Distinguished Professor of Developmental Psychology, City University of New YorkTomasello is one of the very few scholars who works at the intersection of the phylogenetic, cultural-historical, and ontogenetic contributions to development. His studies linking non-human primate development to the development of human infants are exciting and compelling. He has done the study of human development a great service with the publication of this book.-- Michael Cole, Professor of Communication and Psychology and Director of the Laboratory of Comparative Human Cognition, University of California at S</t>
  </si>
  <si>
    <t>The Adoption of Inoculation for Smallpox in England and France</t>
  </si>
  <si>
    <t>Miller, Genevieve</t>
  </si>
  <si>
    <t xml:space="preserve"> HIS015000 HISTORY / Europe / Great Britain / General; MED039000 MEDICAL / History</t>
  </si>
  <si>
    <t>Smallpox inoculation in the eighteenth century was the genesis of modern immunology. This new method of purposely contracting a disease in order to secure protection from it was an empirical folk practice from the New East that ran counter to traditional European habits of thought in both medicine and religion.Based on diligent research in all available sources, this detailed study brings into relief the significant factors that made smallpox inoculation acceptable to Western Europeans&amp;mdashnamely, the increasing threat and fear of the disease, particularly among the upper classes a strong program led by members of such respected scientific groups and the Royal Society in London and the Academic Royale des Sciences in Paris the interest and participation of both the English and French royal families who furnished an example for their subjects to emulate.In presenting this account of an important development in medical history Genevieve Miller offers evidence to prove that, contrary to the usual view, most religious leaders were not opposed to the practice of inoculation and that a number of them were active proponents. She also points out how, in the sphere of medical thought, experience with inoculation clarified ides concerning the etiology of smallpox by supplying proof that it originated with a specific material substance introduced into the human body from without.</t>
  </si>
  <si>
    <t>Slum Health</t>
  </si>
  <si>
    <t>From the Cell to the Street</t>
  </si>
  <si>
    <t>Corburn, Jason / Riley, Lee</t>
  </si>
  <si>
    <t xml:space="preserve"> BUS099000 BUSINESS &amp; ECONOMICS / Environmental Economics; MED000000 MEDICAL / General; SOC026030 SOCIAL SCIENCE / Sociology / Urban</t>
  </si>
  <si>
    <t>Urban slum dwellers&amp;mdashespecially in emerging-economy countries&amp;mdashare often poor, live in squalor, and suffer unnecessarily from disease, disability, premature death, and reduced life expectancy. Yet living in a city can and should be healthy.&amp;#160Slum Health&amp;#160exposes how and why slums can be unhealthy reveals that not all slums are equal in terms of the hazards and health issues faced by residents and suggests how slum dwellers, scientists, and social movements can come together to make slum life safer, more just, and healthier. Editors Jason Corburn and Lee Riley argue that valuing both new biologic and street&amp;rdquo science&amp;mdashprofessional and lay knowledge&amp;mdashis crucial for improving the well-being of the millions of urban poor living in slums.</t>
  </si>
  <si>
    <t>List of Illustrations List of Tables Prelude: Memoirs of a Kenya Slum Dweller Acknowledgments Introduction 1 Jason Corburn and Lee Riley Part One. Slum Health: Framing Research, Practice, and Policy 1. From the Cell to the Street: Coproducing Slum Health Jason Corburn and Lee Riley 2. Slum Health: Research to Action Alon Unger and Lee Riley 3. Frameworks for Slum Health Equity Jason Corburn 4. Urban Poverty: An Urgent Public Health Issue Susan Mercado, Kirsten Havemann, Mojgan Sami, and Hiroshi Ueda 5. Urban Informal Settlement Upgrading and Health Equity Jason Corburn and Alice Sverdlik Part Two. From The Cell to the Street: Slum Health in Brazil 101 6. Favela Health in Pau da Lima, Salvador, Brazil Alon Unger, Albert Ko, and Guillermo Douglass-Jaime 7. Impact of Environment and Social Gradient on Leptospira Infection in Urban Slums Renato B. Reis, Guilherme S. Ribeiro, Ridalva D. M. Felzemburgh, Francisco S. Santana, Sharif Mohr, Astrid X. T. O. Melendez, Adriano Queiroz, Andr&amp;eacuteia C. Santos, Romy R. Ravines, Wagner S. Tassinari, Mar&amp;iacutelia S. Carvalho, Mitermayer G. Reis, and Albert I. Ko 8. Factors Associated with Group A Streptococcus emm Type Diversification in a Large Urban Setting in Brazil: A Cross-Sectional Study Sara Y. Tartof, Joice N. Reis, Aurelio N. Andrade, Regina T. Ramos, Mitermayer G. Reis, and Lee W. Riley Part Three. urban upgrading and health in nairobi, kenya 149 9. Coproducing Slum Health in Nairobi, Kenya Jason Corburn and Jack Makau 10. Sanitation and Women´s Health in Nairobi´s Slums Jason Corburn and Irene Karanja 11. Microsavings and Well-Being in a Nairobi Informal Settlement Jason Corburn, Jane Wairutu, Joseph Kimani, Benson Osumba, and Heena Shah Part Four. Understanding Slum Health in Urba</t>
  </si>
  <si>
    <t>CorburnJason: Jason Corburn is Associate Professor at the University of California, Berkeley, jointly appointed in the Department of City and Regional Planning and the School of Public Health, and Director of the Center for Global Healthy Cities.Lee Riley is Professor of Epidemiology and Infectious Diseases and Chair of the Division of Infectious Diseases and Vaccinology at the School of Public Health, University of California, Berkeley.</t>
  </si>
  <si>
    <t>Mental Health Disorders in Adolescents</t>
  </si>
  <si>
    <t>A Guide for Parents, Teachers, and Professionals</t>
  </si>
  <si>
    <t>Goldstein, Myrna Chandler / Goldstein, Mark A. / Hazen, Eric P.</t>
  </si>
  <si>
    <t xml:space="preserve"> HEA000000 HEALTH &amp; FITNESS / General; MED081000 MEDICAL / Reference</t>
  </si>
  <si>
    <t>Mental Health Disorders in Adolescents provides essential information to help parents, educators, and general practitioners find effective ways to identify and treat psychiatric disorders that many teens face. The first of two reader-friendly sections,  Recognizing the Problem, Finding Help, and Negotiating the System,  is designed to help caregivers navigate the often confusing adolescent mental health system. Readers will find comprehensive information about when and how to seek help and the kinds of treatments that are available, including a detailed discussion of psychiatric medications and psychotherapy options.  Common Psychiatric Problems in Adolescence,  the second section, offers information on specific psychiatric disorders, including symptoms and warning signs, diagnostic evaluations, treatment options, prognosis, and associated risks for each disorder.Additionally, Eric P. Hazen, Mark A. Goldstein, and Myrna Chandler Goldstein have compiled two practical appendices-one provides a list of resources, organizations, books, websites, and phone numbers for further information and support. The other serves as a  treatment organizer  to help parents know what school and medical data to bring to a psychiatric evaluation and teach them how to keep track of important discussions related to their child's treatment.By recognizing the early symptoms of a psychiatric disorder, adults may be able to save a teen's life. Mental Health Disorders in Adolescents offers real options to anyone searching for ways to help at-risk teens.</t>
  </si>
  <si>
    <t>ContentsForewordPrefaceAcknowledgmentsIntroductionPart IChapter 2Chapter 3Chapter 4Chapter 5Part IIChapter 6Chapter 7Chapter 8Chapter 9Chapter 10Chapter 11Chapter 12Chapter 13Chapter 14Chapter 15Chapter 16Chapter 17Chapter 18&lt;div class='c</t>
  </si>
  <si>
    <t xml:space="preserve"> Mental Health Disorders is a timely resource for parents trying to make sense of and navigate through the [health services] system. — Counseling Today This book is a successful attempt to provide basic, yet important, information about common adolescent disorders and their treatment. It will certainly help the busy clinician stay on top of the types of information available to the lay public. — Journal of the American Academy of Child and Adolescent Psychiatry</t>
  </si>
  <si>
    <t>ERIC P. HAZEN, M.D. is a board-certified child and adolescent psychiatrist and an instructor of psychiatry at Harvard Medical School. He practices at Massachusetts General Hospital and Newton-Wellesley Hospital, where he is the chief of the division of child and adolescent psychiatry. MARK A. GOLDSTEIN, M.D. is the founding chief of the adolescent and young adult division at the Massachusetts General Hospital and assistant professor of pediatrics at Harvard Medical School. He is the author of numerous books and editor of The MassGeneral Hospital for Children Adolescent Medicine Handbook.MYRNA CHANDLER GOLDSTEIN, M.A, is an independent scholar, journalist and author of numerous books and articles, including Healthy Foods: Fact versus Fiction</t>
  </si>
  <si>
    <t>Ethical Dilemmas in Assisted Reproductive Technologies</t>
  </si>
  <si>
    <t>Schenker, Joseph G.</t>
  </si>
  <si>
    <t xml:space="preserve"> MED000000 MEDICAL / General; MED014000 MEDICAL / Clinical Medicine; MED033000 MEDICAL / Gynecology &amp; Obstetrics</t>
  </si>
  <si>
    <t>Assisted reproductive technologies (ART) include the artificial or partially artificial methods to achieve pregnancy. These new technologies lead to substantial changes regarding of ethical and legal aspects in reproductive medicine. The book focuses on current hot topics about ethical dilemmas in ART, e.g. about the duties of ethical committees, guidelines regarding informed consent, ethical and legal aspects of sperm donation, embryo donation, ethics of embryonic stem cells, therapeutical cloning, patenting of human genes, commercialization.</t>
  </si>
  <si>
    <t>Joseph G. Schenker, Hebrew University, Hadassah Hospital, Jerusalem, Israel.</t>
  </si>
  <si>
    <t>Fit to Be Tied</t>
  </si>
  <si>
    <t>Sterilization and Reproductive Rights in America, 1950-1980</t>
  </si>
  <si>
    <t>Kluchin, Rebecca M.</t>
  </si>
  <si>
    <t xml:space="preserve"> HIS036060 HISTORY / United States / 20th Century; MED000000 MEDICAL / General; MED039000 MEDICAL / History; SOC028000 SOCIAL SCIENCE / Women's Studies</t>
  </si>
  <si>
    <t>The 1960s revolutionized American contraceptive practice. Diaphragms, jellies, and condoms with high failure rates gave way to newer choices of the Pill, IUD, and sterilization. Fit to Be Tied provides a history of sterilization and what would prove to become, at once, socially divisive and a popular form of birth control.During the first half of the twentieth century, sterilization (tubal ligation and vasectomy) was a tool of eugenics. Individuals who endorsed crude notions of biological determinism sought to control the reproductive decisions of women they considered  unfit  by nature of race or class, and used surgery to do so. Incorporating first-person narratives, court cases, and official records, Rebecca M. Kluchin examines the evolution of forced sterilization of poor women, especially women of color, in the second half of the century and contrasts it with demands for contraceptive sterilization made by white women and men. She chronicles public acceptance during an era of reproductive and sexual freedom, and the subsequent replacement of the eugenics movement with  neo-eugenic  standards that continued to influence American medical practice, family planning, public policy, and popular sentiment.</t>
  </si>
  <si>
    <t>ContentsAcknowledgmentsIntroduction1From Eugenics to Neo-eugenics2&amp;#191Fit&amp;#191 Women and Reproductive Choice3Sterilizing &amp;#191Unfit&amp;#191 Women4&amp;#191Fit&amp;#191 Women Fight Back5Unfit&amp;#191 Women Fight Too6Irreconcilable Conflicts7The Endurance of Neo-EugenicsNotesIndex</t>
  </si>
  <si>
    <t xml:space="preserve"> In Fit to Be Tied, Rebecca Kluchin impressively navigates a critical period in the history of reproductive health in America. Fit to Be Tied is very innovative in a subtle and understated way: Kluchin is one of the first historians of gender and medicine to provide a sophisticated framework for mapping the sterilization practices of the pre-World War II period into the post-Roe V. Wade culture. — Bulletin of the History of Medicine In Fit to be Tied, historian Rebecca Kluchin offers a thoroughly researched, nuanced analysis of sterilization, reproductive rights, and what she calls 'neo-eugenics.' An important and powerful book that fills a critical gap in the literature on postwar reproductive rights. — American Journal of Human Biology A welcome addition to the history of sexuality, birth control, medicine, and politics in the US. The writing is compelling, and the story Kluchin tells, particularly of forced sterilizations, is harrowing. Highly recommended. — Choice Acompelling and original account of eugenic steralization. This study adds many significant strands to the densely interwoven history of global efforts to control human populations and regulate reproduction. — American Historical Review Kluchin has added an important contribution to the history of sterilization. — Journal of American History Kluchin's nuanced and thoughtful study shows how sterilization was too often foisted upon poor women of color to reduce economic 'dependency' and racial 'degeneracy' while too often denied to middle-class white women who hoped to secure reliable, permanent contraception. Fit to Be Tied makes a much-needed contribution to our historical understanding of women's never ending attempts to secure reproductive control. It is a terrific and important book. — Judith A. H</t>
  </si>
  <si>
    <t>Rebecca M. Kluchin is an assistant professor of history at California State University, Sacramento.</t>
  </si>
  <si>
    <t>Laboratory quality control and patient safety</t>
  </si>
  <si>
    <t>Gras, Jeremie M.</t>
  </si>
  <si>
    <t>11</t>
  </si>
  <si>
    <t xml:space="preserve"> MED008000 MEDICAL / Biochemistry; MED014000 MEDICAL / Clinical Medicine</t>
  </si>
  <si>
    <t>Every clinical laboratory devotes considerable resources to Quality Control. Recently, the advent of concepts such as Analytical Goals, Biological Variation, Six Sigma and Risk Management has generated a renewed interest in the way to perform QC.However, laboratory QC practices remain highly non-standardized and a lot of QC questions are left unanswered. The objective of this book is to propose a roadmap for the application of an integrated QC protocol that ensures the safety of patient results in the everyday lab routine.</t>
  </si>
  <si>
    <t>Jeremie M. Gras, Clinique St. Luc Bouge,Belgium.</t>
  </si>
  <si>
    <t>In Vitro and In Vivo Hemolysis</t>
  </si>
  <si>
    <t>An Unresolved Dispute in Laboratory Medicine</t>
  </si>
  <si>
    <t>Lippi, Giuseppe / Favaloro, Emmanuel J. / Plebani, Mario / Cervellin, Gianfranco</t>
  </si>
  <si>
    <t>4</t>
  </si>
  <si>
    <t xml:space="preserve"> MED008000 MEDICAL / Biochemistry; MED022000 MEDICAL / Diseases; MED032000 MEDICAL / Geriatrics; MED038000 MEDICAL / Hematology; MED045000 MEDICAL / Internal Medicine; MED047000 MEDICAL / Laboratory Medicine; SCI007000 SCIENCE / Life Sciences / Biochemistry</t>
  </si>
  <si>
    <t>Defined as red blood cell break down and the release of hemoglobin and intracellular contents into the plasma, hemolysis can seriously impact patient care as well as the laboratory's reputation through its affect on test results. Therefore, the European Preanalytical Scientific Committee, in collaboration with the International Federation of Clinical Chemistry Working Group on Patient Safety, have designed a questionnaire to collect data on prevalence and management of hemolytic specimens referred to the clinical laboratories for clinical chemistry testing. This book will help identify the areas where hemolysis occurs most frequently, which can, in turn, guide further analysis about why it is occurring. Once these elements are known, practices and procedures can be implemented to dramatically reduce hemolysis and avoid erroneous laboratory results affecting patient care and increasing laboratory costs.</t>
  </si>
  <si>
    <t>Giuseppe Lippi and Gianfranco Cervellin, Azienda Ospedaliero-Universitaria di Parma, ItalyEmmanuel J. Favaloro, Westmead Hospital, Australia Mario Plebani, Università degli Studi di Padova, Padua, Italy.</t>
  </si>
  <si>
    <t>Histories of Suicide</t>
  </si>
  <si>
    <t>International Perspectives on Self-Destruction in the Modern World</t>
  </si>
  <si>
    <t xml:space="preserve">Weaver, John / Wright, David </t>
  </si>
  <si>
    <t>This interdisciplinary collection of essays assembles historians, health economists, anthropologists, and sociologists, who examine the history of suicide from a variety of approaches to provide crucial insight into how suicide differs across nations, cultures, and time periods.</t>
  </si>
  <si>
    <t>WeaverJohn: John Weaver is a professor in the Department of History at McMaster University.WrightDavid : David Wright is Professor of History and Canada Research Chair in the History of Health Policy, McGill University</t>
  </si>
  <si>
    <t>Thrive</t>
  </si>
  <si>
    <t>How Better Mental Health Care Transforms Lives and Saves Money</t>
  </si>
  <si>
    <t>Clark, David M. / Layard, Richard</t>
  </si>
  <si>
    <t xml:space="preserve"> MED036000 MEDICAL / Health Policy; POL019000 POLITICAL SCIENCE / Public Policy / Social Services &amp; Welfare; PSY000000 PSYCHOLOGY / General; PSY036000 PSYCHOLOGY / Mental Health</t>
  </si>
  <si>
    <t>Mental illness is a leading cause of suffering in the modern world. In sheer numbers, it afflicts at least 20 percent of people in developed countries. It reduces life expectancy as much as smoking does, accounts for nearly half of all disability claims, is behind half of all worker sick days, and affects educational achievement and income. There are effective tools for alleviating mental illness, but most sufferers remain untreated or undertreated. What should be done to change this? In Thrive, Richard Layard and David Clark argue for fresh policy approaches to how we think about and deal with mental illness, and they explore effective solutions to its miseries and injustices.Layard and Clark show that modern psychological therapies are highly effective and could potentially turn around the lives of millions of people at little or no cost. This is because treating psychological problems generates huge savings on physical health care, as well as massive economic savings through more people working. So psychological therapies would effectively pay for themselves, generating potential savings for nations the world over. Layard and Clark describe how various successful psychological treatments have been developed and explain what works best for whom. They also discuss how mental illness can be prevented through better schools and a better society, and the urgency of doing so.Illustrating why we cannot afford to ignore the issue of mental illness, Thrive opens the door to new options and possibilities for one of the most serious problems facing us today.</t>
  </si>
  <si>
    <t>One of the main obstacles preventing mental illness sufferers from receiving treatment is stigma. Thrive tries to dent this stigma by repeatedly trumpeting the prevalence of the disease while presenting a lodestar for radically improved mental health services that offer sufferers an indispensable ingredient for recovery: hope.---Brendan Daly, Sunday Business Post Extremely easy and pleasurable to read. It's the most comprehensive, humane and generous study of mental illness that I've come across.  —Melvyn Bragg, author of The Adventure of English: The Biography of a LanguageThe argument for change posited by Layard and his co-author . . . is a strong one.---Chris Blackhurst, IndependentThese champions of cognitive behavioral therapy have done more to turn mental health into practical politics than anyone before.---Polly Toynbee, GuardianInformative, poignant, and accessible to a broad readership. . . . The authors' engaging writing style, selection of topics and content organization make Thrive a great read.---Maura Pilotti, Metapsychology Drawing together disparate material, this important book addresses an issue that is not widely known. Psychologists who teach and offer mental health interventions will find the book interesting, and those who are arguing for more mental health services will find it invaluable. —Edward Diener, coauthor of Happiness: Unlocking the Mysteries of Psychological WealthThis book is nothing less than a sledgehammer to crack open the resting place of the Holy Grail: the Holy Grail of universal human happiness.---Roger Jones, British Journal of General PracticeIt is hard to argue with their case that the failure to help those in mental distress is an injustice.---Ian Birrell, Observer Remarkable . . . presents the issues in a style that is easy for the professional, the general public, and pol</t>
  </si>
  <si>
    <t>Richard Layard is one of the world's leading labor economists and a member of the House of Lords. He is the author of Happiness: Lessons from a New Science (Penguin), which has been translated into twenty languages. David M. Clark is professor of psychology at the University of Oxford. Layard and Clark were the main drivers behind the UK's Improving Access to Psychological Therapies program.</t>
  </si>
  <si>
    <t>American Madness</t>
  </si>
  <si>
    <t>The Rise and Fall of Dementia Praecox</t>
  </si>
  <si>
    <t>Noll,  Richard</t>
  </si>
  <si>
    <t xml:space="preserve"> HIS036060 HISTORY / United States / 20th Century; MED039000 MEDICAL / History; MED105000 MEDICAL / Psychiatry / General; PSY022050 PSYCHOLOGY / Psychopathology / Schizophrenia</t>
  </si>
  <si>
    <t>In 1895 there was not a single case of dementia praecox reported in the United States. By 1912 there were tens of thousands of people with this diagnosis locked up in asylums, hospitals, and jails. By 1927 it was fading away . How could such a terrible disease be discovered, affect so many lives, and then turn out to be something else?In vivid detail, Richard Noll describes how the discovery of this mysterious disorder gave hope to the overworked asylum doctors that they could at last explain&amp;mdashthough they could not cure&amp;mdashthe miserable patients surrounding them. The story of dementia praecox, and its eventual replacement by the new concept of schizophrenia, also reveals how asylum physicians fought for their own respectability. If what they were observing was a disease, then this biological reality was amenable to scientific research. In the early twentieth century, dementia praecox was psychiatry´s key into an increasingly science-focused medical profession.But for the moment, nothing could be done to help the sufferers. When the concept of schizophrenia offered a fresh understanding of this disorder, and hope for a cure, psychiatry abandoned the old disease for the new. In this dramatic story of a vanished diagnosis, Noll shows the co-dependency between a disease and the scientific status of the profession that treats it. The ghost of dementia praecox haunts today´s debates about the latest generation of psychiatric disorders.</t>
  </si>
  <si>
    <t>ContentsIntroduction1. The World of the American Alienist, 18962. Adolf Meyer Brings Dementia Praecox to America3. Emil Kraepelin4. The American Reception of Dementia Praecox and Manic Depressive Insanity, 1896– 19055. The Lost Biological Psychiatry6. The Rise of the Mind Twist Men, 1903– 19137. Bayard Taylor Holmes and Radically Rational Treatments8. The Rise of Schizophrenia in America, 1912– 1927EpilogueNotesAcknowledgmentsIndex</t>
  </si>
  <si>
    <t>NollRichard: Richard Noll is Associate Professor of Psychology at DeSales University.</t>
  </si>
  <si>
    <t>Mental Health in College and University</t>
  </si>
  <si>
    <t>Farnsworth, Dana L.</t>
  </si>
  <si>
    <t xml:space="preserve"> MED102000 MEDICAL / Mental Health</t>
  </si>
  <si>
    <t>The Vulnerable Empowered Woman</t>
  </si>
  <si>
    <t>Feminism, Postfeminism, and Women's Health</t>
  </si>
  <si>
    <t>Dubriwny, Tasha N.</t>
  </si>
  <si>
    <t xml:space="preserve"> HEA024000 HEALTH &amp; FITNESS / Women's Health; MED000000 MEDICAL / General; SOC032000 SOCIAL SCIENCE / Gender Studies</t>
  </si>
  <si>
    <t>The feminist women’s health movement of the 1960s and 1970s is credited with creating significant changes in the healthcare industry and bringing women’s health issues to public attention. Decades later, women’s health issues are more visible than ever before, but that visibility is made possible by a process of depoliticizationThe Vulnerable Empowered Woman assesses the state of women’s healthcare today by analyzing popular media representations—television, print newspapers, websites, advertisements, blogs, and memoirs—in order to understand the ways in which breast cancer, postpartum depression, and cervical cancer are discussed in American public life. From narratives about prophylactic mastectomies to young girls receiving a vaccine for sexually transmitted disease, the representations of women’s health today form a single restrictive identity: the vulnerable empowered woman. This identity defuses feminist notions of collective empowerment and social change by drawing from both postfeminist and neoliberal ideologies. The woman is vulnerable because of her very femininity and is empowered not to change the world, but to choose from among a limited set of medical treatments.The media’s depiction of the vulnerable empowered woman’s relationship with biomedicine promotes traditional gender roles and affirms women’s unquestioning reliance on medical science for empowerment. The book concludes with a call to repoliticize women’s health through narratives that can help us imagine women—and their relationship to medicine—differently.</t>
  </si>
  <si>
    <t>Title PageCopyright PageContentsAcknowledgmentsIntroduction. Public Discourse and the Representation of the Vulnerable Empowered WomanChapter 1. Theorizing Postfeminist HealthChapter 2. Genetic Risk: Prophylactic Mastectomies and the Pursuit of Cancer-Free LifeChapter 3. Postfeminist Risky Mothers and Postpartum DepressionChapter 4. The Postfeminist Concession: Young Women, Sex, and PaternalismChapter 5. Feminist Women’s Health Activism in the Twenty--First CenturyAfterword. From Margin to CenterNotesBibliographyAbout the Author</t>
  </si>
  <si>
    <t xml:space="preserve"> Dubriwny clearly explains the connections between neoliberal and postfeminist ideologies and effectivelyillustratesthe ways in which these ideologies work in specific healthcare contexts. Herwork is an original contribution to an important and growing conversation. — Kelly Pender, Virginia Tech This important critique convincingly problematizes the increased visibility of women's health in U.S. culture. A crucial text for scholars and activists committed to moving beyond postfeminist appropriations of women's lives. — Samantha King, author of Pink Ribbons, Inc. This focused volume critiques three discourses on women's health issues situated in personal empowerment narratives. This will be valuable for advanced scholars both within biomedicalization-oriented research and outside it. Recommended. — Choice The Vulnerable Empowered Woman is an obvious choice for gender and race courses, particularly dealing with health, but also neoliberalism. Beyond the obvious audience, this book is a good choice for an academic who wishes to better understand the 'language' of a colleague who studies postfeminism and related topics. The three contemporary topics covered in the case studies are highly accessible to the reader and Dubriwny’s careful attention to define terms that may be unfamiliar, often with examples, helps the reader move through each chapter. — World Medical and Health Policy</t>
  </si>
  <si>
    <t>TASHA N. DUBRIWNY is an assistant professor in the Women’s and Gender Studies Program and the Department of Communication at Texas A&amp;ampM University.</t>
  </si>
  <si>
    <t>Pink and Blue</t>
  </si>
  <si>
    <t>Gender, Culture, and the Health of Children</t>
  </si>
  <si>
    <t>Conis, Elena / Eder, Sandra / Medeiros, Aimee</t>
  </si>
  <si>
    <t xml:space="preserve"> HEA046000 HEALTH &amp; FITNESS / Children's Health; MED000000 MEDICAL / General; MED069000 MEDICAL / Pediatrics; SOC032000 SOCIAL SCIENCE / Gender Studies; SOC047000 SOCIAL SCIENCE / Children's Studies; SOC064020 SOCIAL SCIENCE / LGBT Studies / Transgender Studies</t>
  </si>
  <si>
    <t>In modern pediatric practice, gender matters. From the pink-and-blue striped receiving blankets used to swaddle newborns, to the development of sex-specific nutrition plans based on societal expectations of the stature of children, a gendered culture permeates pediatrics and children’s health throughout the twentieth and early twenty-first centuries. This book provides a look at how gender has served as one of the frameworks for pediatric care in the U.S. since the specialty’s inception. Pink and Blue deploys gender—often in concert with class and race—as the central critical lens for understanding the function of pediatrics as a cultural and social project in modern U.S. history.</t>
  </si>
  <si>
    <t>CoverSeries PageTitle PageCopyrightDedicationContentsIntroduction: Coming of Age Together: Gender and Pediatrics / AIMEE MEDEIROS AND ELENA CONISPart 1. Clinical PracticeChapter 1. A Tale of Two Charts: The History of Gendering Sex-Specific Growth Assessment in Pediatrics / AIMEE MEDEIROSChapter 2. “A Habit That Worries Me Very Much”: Raising Good Boys and Girls in the Postwar Era / JESSICA MARTUCCIChapter 3. Gender and Doctor–Parent Communication about Down Syndrome in the Mid-Twentieth Century / HUGHES EVANSChapter 4. Making Children into Boys and Girls: Gender Role in 1950s Pediatric Endocrinology / SANDRA EDERChapter 5. Depathologizing Trans Childhood: The Role of History in the Clinic / JULES GILL-PETERSONChapter 6. Race and Gender in the NICU: Wimpy White Boys and Strong Black Girls / CHRISTINE H. MORTON, KRISTA SIGURDSON, AND JOCHEN PROFITPart 2. Body Politic&lt;div class='ch-level-2' c</t>
  </si>
  <si>
    <t xml:space="preserve"> This thoughtful and engaging anthology fits together powerfully, each article building from the previous one and complementing each other chronologically and thematically. — Elizabeth Reis, author of Bodies in Doubt: An American History of Intersex</t>
  </si>
  <si>
    <t>ELENA C. CONIS, a historian specializing in the history of public health, medicine, and the public understanding of science, is an associate professor in the Graduate School of Journalism and Center for Science, Technology, Medicine, and Society at the University of California, Berkeley. She is the author of Vaccine Nation: America’s Changing Relationship with Immunization.SANDRA EDER is an assistant professor in the history department at the University of California, Berkeley, where she teaches U.S. gender history and the history of medicine. Her research focuses on gender and sexuality in medicine and science, clinical practices and patient records, and the science of happiness. She is currently writing a book on the emergence of the sex/gender binary in mid-twentieth century American medicine. She has published in Gender &amp;amp History, Endeavour,and the Bulletin of the History of Medicine.AIMEE MEDEIROS is an associate professor and director of graduate studies in the Department of Anthropology, History and Social Medicine at the University of California, San Francisco. She is the author of Heightened Expectations: The Rise of the Human Growth Hormone Industry in America. She specializes in the history of pediatrics, gender studies, and science and technology studies.</t>
  </si>
  <si>
    <t>Language Learnability and Language Development</t>
  </si>
  <si>
    <t>With New Commentary by the Author</t>
  </si>
  <si>
    <t>Pinker, Steven</t>
  </si>
  <si>
    <t>Cognitive Science Series</t>
  </si>
  <si>
    <t xml:space="preserve"> LAN009000 LANGUAGE ARTS &amp; DISCIPLINES / Linguistics / General; PSY000000 PSYCHOLOGY / General</t>
  </si>
  <si>
    <t>In this influential study, Steven Pinker develops a new approach to the problem of language learning. Now reprinted with new commentary by the author, this classic work continues to be an indispensable resource in developmental psycholinguistics.Reviews of this book:  The contribution of [Pinker's] book lies not just in its carefully argued section on learnability theory and acquisition, but in its detailed analysis of the empirical consequences of his assumptions.  --Paul Fletcher, Times Higher Education Supplement   One of those rare books which every serious worker in the field should read, both for its stock of particular hypotheses and analyses, and for the way it forces one to re-examine basic assumptions as to how one's work should be done. Its criticisms of other approaches to language acquisition...often go to the heart of the difficulties.  --Michael Maratsos, Language [A] new edition, with a new preface from the author, of the influential monograph originally published in 1984 in which Pinker proposed one of the most detailed (and according to some, best) theories of language development based upon the sequential activation of different language-acquisition algorithms. In his new preface, the author reaches the not very modest conclusion that, despite the time elapsed, his continues to be the most complete theory of language development ever developed. A classic of the study of language acquisition, in any case.  --Infancia y Aprendizaje [Italy]</t>
  </si>
  <si>
    <t>ContentsLanguage Learnability and Language Development Revisited1.Introduction2.The Acquisition Theory: Assumptions and Postulates3.Phrase Structure Rules4.Phrase Structure Rules: Developmental Considerations5.Inflection6.Complementation and Control7.Auxiliaries8.Lexical Entries and Lexical Rules9.ConclusionNotesReferencesIndex</t>
  </si>
  <si>
    <t>The contribution of [Pinker's] book lies not just in its carefully argued section on learnability theory and acquisition, but in its detailed analysis of the empirical consequences of his assumptions.-- Paul Fletcher Times Higher Education SupplementOne of those rare books which every serious worker in the field should read, both for its stock of particular hypotheses and analyses, and for the way it forces one to re-examine basic assumptions as to how one's work should be done. Its criticisms of other approaches to language acquisition...often go to the heart of the difficulties.-- Michael Maratsos Language[A] new edition, with a new preface from the author, of the influential monograph originally published in 1984 in which Pinker proposed one of the most detailed (and according to some, best) theories of language development based upon the sequential activation of different language-acquisition algorithms. In his new preface, the author reaches the not very modest conclusion that, despite the time elapsed, his continues to be the most complete theory of language development ever developed. A classic of the study of language acquisition, in any case.-- Infancia y Aprendizaje [Italy]</t>
  </si>
  <si>
    <t>Dark Persuasion</t>
  </si>
  <si>
    <t>A History of Brainwashing from Pavlov to Social Media</t>
  </si>
  <si>
    <t>Dimsdale, Joel E.</t>
  </si>
  <si>
    <t xml:space="preserve"> HIS037070 HISTORY / Modern / 20th Century; PSY015000 PSYCHOLOGY / History; PSY031000 PSYCHOLOGY / Social Psychology</t>
  </si>
  <si>
    <t>A harrowing account of brainwashing’s pervasive role in the twentieth and twenty-first centuries This gripping book traces the evolution of brainwashing from its beginnings in torture and religious conversion into the age of neuroscience and social media. When Pavlov introduced scientific approaches, his research was enthusiastically supported by Lenin and Stalin, setting the stage for major breakthroughs in tools for social, political, and religious control.     Tracing these developments through many of the past century’s major conflagrations, Dimsdale narrates how when World War II erupted, governments secretly raced to develop drugs for interrogation. Brainwashing returned to the spotlight during the Cold War in the hands of the North Koreans and Chinese. In response, a huge Manhattan Project of the Mind was established to study memory obliteration, indoctrination during sleep, and hallucinogens. Cults used the techniques as well. Nobel laureates, university academics, intelligence operatives, criminals, and clerics all populate this shattering and dark story—one that hasn’t yet ended.</t>
  </si>
  <si>
    <t>DimsdaleJoel E.: Joel E. Dimsdale is Distinguished Professor Emeritus in the Department of Psychiatry at University of California, San Diego. He consults widely to government agencies and is the author of numerous other works, including Anatomy of Malice: The Enigma of the Nazi War Criminals. He lives in San Diego, CA.</t>
  </si>
  <si>
    <t>On Psychological and Visionary Art</t>
  </si>
  <si>
    <t>Notes from C. G. Jung’s Lecture on Gérard de Nerval's Aurélia</t>
  </si>
  <si>
    <t>Stephenson, Craig E.</t>
  </si>
  <si>
    <t>Philemon Foundation Series</t>
  </si>
  <si>
    <t>12</t>
  </si>
  <si>
    <t xml:space="preserve"> LIT000000 LITERARY CRITICISM / General; PSY000000 PSYCHOLOGY / General; PSY015000 PSYCHOLOGY / History; PSY045060 PSYCHOLOGY / Movements / Jungian</t>
  </si>
  <si>
    <t>In 1945, at the end of the Second World War and after a long illness, C. G. Jung delivered a lecture in Zürich on the French Romantic poet Gérard de Nerval. The lecture focused on Nerval's visionary memoir, Aurélia, which the poet wrote in an ambivalent attempt to emerge from madness. Published here for the first time, Jung’s lecture is both a cautionary psychological tale and a validation of Nerval’s visionary experience as a genuine encounter.Nerval explored the irrational with lucidity and exquisite craft. He privileged the subjective imagination as a way of fathoming the divine to reconnect with what the Romantics called the life principle. During the years of his greatest creativity, he suffered from madness and was institutionalized eight times. Contrasting an orthodox psychoanalytic interpretation with his own synthetic approach to the unconscious, Jung explains why Nerval was unable to make use of his visionary experiences in his own life. At the same time, Jung emphasizes the validity of Nerval’s visions, differentiating the psychology of a work of art from the psychology of the artist. The lecture suggests how Jung’s own experiments with active imagination influenced his reading of Nerval’s Aurélia as a parallel text to his own Red Book.With Craig Stephenson’s authoritative introduction, Richard Sieburth’s award-winning translation of Aurélia, and Alfred Kubin’s haunting illustrations to the text, and featuring Jung’s reading marginalia, preliminary notes, and revisions to a 1942 lecture, On Psychological and Visionary Art documents the stages of Jung’s creative process as he responds to an essential Romantic text.</t>
  </si>
  <si>
    <t xml:space="preserve"> On Psychological and Visionary Art brings to publication a significant lecture by Jung, and provides readers with the context to understand Jung's argument and its importance. The lecture is rich in cultural reference and allusion. Jung himself described the memoir under discussion as being of extraordinary magnitude, and the interpretation he offers at this late stage in his intellectual development represents his mature system at work. —Paul Bishop, author of Analytical Psychology and German Classical Aesthetics Scholars of Jung's thought will be grateful to have Jung's lecture available, to see the fascinating parallels between Nerval's experiences and those Jung documents in The Red Book, and to study the distinctions between psychological and visionary modes as well as Jung's further reflections on art. This book is a valuable contribution to Jungian studies. —Beth Darlington, Vassar College Both Nerval's Aurélia and Jung's commentary on it are of great interest not only to analytical psychology and literary studies but more widely to anyone interested in the central mythical pattern of modern times, the creative descent journey. The organization of this edition in the form of a creative descent from editor's introduction to commentaries to Aurélia itself makes it wonderfully useful to a reader wishing to fathom Nerval's enigmatic text. —Michael Dolzani, coeditor of the Unpublished Notebooks of Northrop Frye</t>
  </si>
  <si>
    <t>Craig E. Stephenson is a Jungian analyst in private practice. His books include Anteros: A Forgotten Myth and Possession: Jung's Comparative Anatomy of the Psyche.</t>
  </si>
  <si>
    <t>Deep China</t>
  </si>
  <si>
    <t>The Moral Life of the Person</t>
  </si>
  <si>
    <t>Yan, Yunxiang / Jun, Jing / Kleinman, Arthur</t>
  </si>
  <si>
    <t xml:space="preserve"> MED036000 MEDICAL / Health Policy; SOC002000 SOCIAL SCIENCE / Anthropology / General; SOC002010 SOCIAL SCIENCE / Anthropology / Cultural &amp; Social</t>
  </si>
  <si>
    <t>Deep China investigates the emotional and moral lives of the Chinese people as they adjust to the challenges of modernity. Sharing a medical anthropology and cultural psychiatry perspective, Arthur Kleinman, Yunxiang Yan, Jing Jun, Sing Lee, Everett Zhang, Pan Tianshu, Wu Fei, and Guo Jinhua delve into intimate and sometimes hidden areas of personal life and social practice to observe and narrate the drama of Chinese individualization. The essays explore the remaking of the moral person during China’s profound social and economic transformation, unraveling the shifting practices and struggles of contemporary life.</t>
  </si>
  <si>
    <t>Preface&amp;#160 Introduction: Remaking the Moral Person in a New China&amp;#160 1. The Changing Moral Landscape&amp;#160 Yunxiang Yan 2. From Commodity of Death to Gift of Life&amp;#160 Jing Jun 3. China´s Sexual Revolution&amp;#160 Everett Yuehong Zhang 4. Place Attachment, Communal Memory, and the Moral Underpinnings of Gentrification in Postreform Shanghai&amp;#160 Pan Tianshu 5. Depression: Coming of Age in China&amp;#160 Sing Lee 6. Suicide, a Modern Problem in China&amp;#160 Wu Fei 7. Stigma: HIV/AIDS, Mental Illness, and China´s Nonpersons&amp;#160 Guo Jinhua and Arthur Kleinman 8. Quests for Meaning&amp;#160 Arthur Kleinman Glossary of Chinese Terms and Names&amp;#160 Notes on Contributors&amp;#160 Index&amp;#160</t>
  </si>
  <si>
    <t>KleinmanArthur: Arthur Kleinman is Professor of Medical Anthropology at Harvard University Yunxiang Yan is a Professor at the University of California, Los Angeles Jing Jun is a Professor at Tsinghua University (Beijing) Sing Lee is a Professor at Chinese University of Hong Kong Everett Zhang is a Professor at Princeton University Pan Tianshu is a Professor at Fudan University (Shanghai) Wu Fei and Guo Jinhua are Professors at Peking University (Beijing).</t>
  </si>
  <si>
    <t>Mapping Race</t>
  </si>
  <si>
    <t>Critical Approaches to Health Disparities Research</t>
  </si>
  <si>
    <t>López, Nancy / Gómez, Laura E.</t>
  </si>
  <si>
    <t xml:space="preserve"> MED000000 MEDICAL / General; MED107000 MEDICAL / Genetics; SOC008000 SOCIAL SCIENCE / Ethnic Studies / General</t>
  </si>
  <si>
    <t>Researchers commonly ask subjects to self-identify their race from a menu of preestablished options. Yet if race is a multidimensional, multilevel social construction, this has profound methodological implications for the sciences and social sciences. Race must inform how we design large-scale data collection and how scientists utilize race in the context of specific research questions. This landmark collection argues for the recognition of those implications for research and suggests ways in which they may be integrated into future scientific endeavors. It concludes on a prescriptive note, providing an arsenal of multidisciplinary, conceptual, and methodological tools for studying race specifically within the context of health inequalities.Contributors: John A. Garcia, Arline T. Geronimus, Laura E. Gómez, Joseph L. Graves Jr., Janet E. Helms, Derek Kenji Iwamoto, Jonathan Kahn, Jay S. Kaufman, Mai M. Kindaichi, Simon J. Craddock Lee, Nancy López, Ethan H. Mereish, Matthew Miller, Gabriel R. Sanchez, Aliya Saperstein, R. Burciaga Valdez, Vicki D. Ybarra</t>
  </si>
  <si>
    <t>ContentsFigures and TablesForewordPrefaceChapter 1: IntroductionPart I: Charting the ProblemChapter 2: The Politics of Framing Health DisparitiesChapter 3: Looking at the World through “Race”-­Colored GlassesChapter 4: Ethical Dilemmas in Statistical PracticeChapter 5: A Holistic Alternative to Current Survey Research Approaches to RacePart II: Navigating Diverse Empirical SettingsChapter 6: Organizational Practice and Social ConstraintsChapter 7:Lessons from Political ScienceChapter 8: Advancing Asian American Mental Health Research by Enhancing Racial Identity MeasuresPart III: Surveying SolutionsChapter 9: Representing the Multidimensionality of Race in Survey ResearchChapter 10: How Racial-­Group Comparisons Create Misinformation in Depr</t>
  </si>
  <si>
    <t xml:space="preserve"> The essays from various disciplines in this collection thoughtfully examine how conceptions of race (or ethnicity) create disparities in health care and its outcomes. Recommended. — Choice Mapping 'Race' provideskeen insights about race as a social construction. With its coherent theme and presentation of possible ways to study race and health, this book will fill an important vacuum in the scholarship on the topic. — David T. Takeuchi, University of Washington The arguments inMapping 'Race' are at the cutting edge of research the authors' tight focus on health and health disparities is sensible and timely. Besides outlining racial disparities in health, the authors provide an executable set of solutions. — Rachel T. Kimbro, Rice University an important collection that introduces some of the specific methodological debates on the intersection between race and health inequalities in the USA. — Ethnic and Racial Studies What is race? The contributors in Mapping Race brilliantly renew, reconsider, and reimagine this question in light of the pressing new challenges facing the way we think about diverging health outcomes. Mapping Race is necessary reading. — American Journal of Sociology</t>
  </si>
  <si>
    <t>LAURA E. GÓMEZ is a professor of law, sociology, and Chicano studies at the University of California at Los Angeles. She is the author of Manifest Destinies: The Making of the Mexican American Race.NANCY LÓPEZ is an associate professor of sociology at the University of New Mexico. She is the author of Hopeful Girls, Troubled Boys: Race and Gender Disparity in Urban Education.</t>
  </si>
  <si>
    <t>Colonial Pathologies</t>
  </si>
  <si>
    <t>American Tropical Medicine, Race, and Hygiene in the Philippines</t>
  </si>
  <si>
    <t>Anderson, Warwick</t>
  </si>
  <si>
    <t xml:space="preserve"> HIS048000 HISTORY / Asia / Southeast Asia; MED097000 MEDICAL / Tropical Medicine</t>
  </si>
  <si>
    <t>Colonial Pathologies is a groundbreaking history ofthe role of science and medicine in the American colonization of the Philippinesfrom 1898 through the 1930s. Warwick Anderson describes how American colonizerssought to maintain their own health and stamina in a foreign environment whileexerting control over and “civilizing” a population of seven million people spreadout over seven thousand islands. In the process, he traces a significanttransformation in the thinking of colonial doctors and scientists about what wasmost threatening to the health of white colonists. During the late nineteenthcentury, they understood the tropical environment as the greatest danger, and theysought to help their fellow colonizers to acclimate. Later, as their attentionshifted to the role of microbial pathogens, colonial scientists came to view theFilipino people as a contaminated race, and they launched public health initiativesto reform Filipinos’ personal hygiene practices and social conduct.A vividsense of a colonial culture characterized by an anxious and assertive whitemasculinity emerges from Anderson’s description of American efforts to treat anddiscipline allegedly errant Filipinos. His narrative encompasses a colonialobsession with native excrement, a leper colony intended to transform thoseconsidered most unclean and least socialized, and the hookworm and malaria programsimplemented by the Rockefeller Foundation in the 1920s and 1930s. Throughout,Anderson is attentive to the circulation of intertwined ideas about race, science,and medicine. He points to colonial public health in the Philippines as a keyinfluence on the subsequent development of military medicine and industrial hygiene,U.S. urban health services, and racialized development regimes in other parts of theworld.</t>
  </si>
  <si>
    <t>Acknowledgments viiIntroduction 11.American Military Faces West 132. The Military Basis of ColonialPublic Health 453. “Only Man is Vile” 744.Excremental Colonialism 1045. The White Man’s Psychic Burden1306. Disease and Citizenship 1587.Late-Colonial Public Heath and Filipino “Mimicry” 1808. MalariaBetween Race and Ecology 207Conclusion227Abbreviations 235Notes237Bibliography 299Index 343</t>
  </si>
  <si>
    <t>“Colonial Pathologies does the work thatmany colonial histories profess to do but rarely carry out: it provides us with ameticulous, dynamic, and grounded analysis of how political rationalities were honedand colonial and colonized subjectivities were formed through the changing medicalperceptions and practices of U.S. imperial policy. Not least, it demonstrates howPhilippines colonial public health regimes provided the template for subsequenthealthcare in the Philippines, in the United States, and in international healthservices more broadly.”—Ann Laura Stoler, editor of Haunted by Empire:Geographies of Intimacy in North AmericanHistory“Animaginative and well-informed study of what might be called the bodily dimension ofimperial relationships in the Philippines. Warwick Anderson explores the subjectiveand multidimensional aspects of the formally humane and objective realm of tropicalpublic health, illuminating the American colonial experience and foreshadowingambiguities and paradoxes in what we have come to call global health.”—Charles E.Rosenberg, author of No Other Gods: On Science and American SocialThought“It’sdifficult to overstate the significance of this book. Its account of hygiene as themeans for establishing ‘biomedical citizenship’ in the Philippines under U.S. ruleis carefully crafted and powerfully argued. Sympathetically deconstructing theassertiveness and delusions of white colonial medical practitioners beset by thespecters of native bodily excess, Warwick Anderson shows how race and biologydefined civic identities in the colony and the metropole alike. A path-breaking workon imperial medicine, it is certain to attract a wide readership.”—Vicente L.Rafael, author of The Promise of the Foreign: Nationalism and the Technicsof Translation in th</t>
  </si>
  <si>
    <t>Warwick Anderson teaches at the University of Wisconsin,Madison, where he is Chair of the Department of Medical History and BioethicsRobert Turell Professor of Medical History and Population Health and Professor ofthe History of Science, Science and Technology Studies, and Southeast Asian Studies.He is the author of The Cultivation of Whiteness: Science, Health, andRacial Destiny in Australia, also published by Duke UniversityPress.</t>
  </si>
  <si>
    <t>Damaged</t>
  </si>
  <si>
    <t>Childhood Trauma, Adult Illness, and the Need for a Health Care Revolution</t>
  </si>
  <si>
    <t>Maunder, MD, Robert / Hunter, MD, Jonathan</t>
  </si>
  <si>
    <t xml:space="preserve"> HEA028000 HEALTH &amp; FITNESS / Health Care Issues; MED074000 MEDICAL / Physician &amp; Patient; MED105010 MEDICAL / Psychiatry / Child &amp; Adolescent; PSY010000 PSYCHOLOGY / Psychotherapy / Counseling; PSY036000 PSYCHOLOGY / Mental Health; SEL043000 SELF-HELP / Post-Traumatic Stress Disorder (PTSD)</t>
  </si>
  <si>
    <t>This is the story of a psychiatrist and his career-long relationship with a difficult patient showing how medical treatment should not just be about biology, but also about psychology.</t>
  </si>
  <si>
    <t>Preface1. “The damage that I am”2. “Fuckin’ dead weight”3. “Drowning”4. “Cure sometimes. Relieve often. Comfort always”5. “You’re in it with me now”6. “The closest thing to love”7. Causes of causes8. “Speak for me”9. “Fever”10. “Partialists”11. “What are we doing here?”12. Gifts13. “It ends here”14. “Help me”15. Under siege16. “Boohoo”17. Running18. “Who is going to give a shit?”19. “I’ve got this figured out”20. “I used to think that nothing could change”21. The Care RevolutionPostscriptAcknowledgmentsNotesIndex</t>
  </si>
  <si>
    <t>Jean Marmoreo, MD, author and advocate for elders, end-of-life, and medical assistance in dying (MAiD): This narrative is the best teaching tool that I’ve ever read. The story of Isaac and his therapist, Bob, is more than a model demonstrating the intensity and challenge of providing psychotherapy. The account is humane and transparent and owns the errors in establishing the bonds of trust that enable Isaac to heal over time. It also recounts the remarkable thirty-year relationship of mutual support and reflection shared by two psychiatrists, and of the trials and joys they experience with their patients. The authors appeal for societal activism on issue of racism, poverty, trauma-based therapy, accessibility, and accountability – the myriad of social injustices that we all tolerate. This is their call for a revolution in care. Clara Hughes, O.C., O.M., six-time Olympic medalist, founding spokesperson for Bell Let’s Talk: This book is dynamite! Damaged is a bold and profoundly important story of two doctors and of one man's monumental struggle. You will find yourself, your family, friends, and co-workers in this phenomenal read. So often the healthcare system fails the most vulnerable people when it comes to mental health. Maunder and Hunter show clearly not only how the system fails, but the revolution it will take to not just improve, but reengineer and create a structure of care that truly helps people heal. The vividly clear connection between early childhood trauma and adult physical and mental health issues is an education we all need. This story is a powerful example of what’s possible. You will see that we can all contribute, and demand the revolution needed to make things better for everyone. Alika Lafontaine, President-Elect, Canadian Medical Association: A deeply personal narrative of how humanizing relationships between clinicians and patients heals trauma. Definitely worth reading. Dr. Brian Goldman, emer</t>
  </si>
  <si>
    <t>Maunder, MDRobert: Robert Maunder, MD is a professor in the Department of Psychiatry at the University of Toronto and holds the Chair in Health and Behaviour at Sinai Health. His research focuses on how close relationships influence health, and on the compassionate support of resilience in healthcare workers. Clinically, he provides psychiatric care for people with chronic physical illnesses. Hunter, MDJonathan: Jonathan Hunter, MD is a professor in the Department of Psychiatry at the University of Toronto and holds the Pencer Family Chair in Applied General Psychiatry at Sinai Health. His research and clinical practice focus on the psychiatric and psychotherapeutic care of cancer patients and other people with serious medical and surgical illnesses.</t>
  </si>
  <si>
    <t>The Discovery of Insulin</t>
  </si>
  <si>
    <t>Special Centenary Edition</t>
  </si>
  <si>
    <t xml:space="preserve">Bliss, Michael </t>
  </si>
  <si>
    <t xml:space="preserve"> BIO017000 BIOGRAPHY &amp; AUTOBIOGRAPHY / Medical; HEA039050 HEALTH &amp; FITNESS / Diseases / Diabetes; HIS006020 HISTORY / Canada / Post-Confederation (1867-); MED039000 MEDICAL / History</t>
  </si>
  <si>
    <t>This special centenary edition of The Discovery of Insulin celebrates a path-breaking medical discovery that has changed lives around the world.</t>
  </si>
  <si>
    <t>Preface to the Special Centenary Edition  Foreword by Alison Li  Introduction: What Happened at Toronto? 1. A Long Prelude2. Banting’s Idea3. The Summer of 19214. “A Mysterious Something”5. Triumph6. “Unspeakably Wonderful”7. Resurrection8. Who Discovered Insulin?9. Honouring the Prophets10. A Continuing Epilogue NotesSourcesIndex</t>
  </si>
  <si>
    <t>Robert A. Hegele, Jacob J. Wolfe Distinguished Medical Research Chair, Martha Blackburn Chair in Cardiovascular Research, and Distinguished University Professor of Medicine and Biochemistry, Western University: No book before or since, fiction or non-fiction, has affected me as powerfully: I was inspired to enter the specialty of endocrinology and to pursue medical research after reading The Discovery of Insulin. The new edition of this historical masterpiece marking the centenary of insulin’s discovery fleshes out events and personalities through a narrative that remains as stirring and relevant as ever. Shelley McKellar, Hannah Chair in the History of Medicine, Western University: This book is the definitive history of the discovery of insulin and readers will be captivated by the determination, exasperation, suffering, and ultimate resurrection of individuals. Alison Li’s foreword offers tremendous insight into the writing and impact of The Discovery of Insulin – incredibly valuable and a pleasure to read! Patricia Brubaker, Professor, Departments of Physiology and Medicine, University of Toronto: Beautifully written for both the non-expert and expert, The Discovery of Insulin not only describes the events surrounding that momentous discovery in 1921, but also provides insight into the numerous factors that promote as well as detract from scientific discovery.  Jeffrey M. Friedman, Marilyn M. Simpson Professor, The Rockefeller University, and Investigator, Howard Hughes Medical Institute: This book reaches well beyond the story of insulin. It is a timeless chronicle on the pursuit of science, as well as the nature of discoveries and the people who make them.   Scrupulously researched and compellingly readable ... I wholeheartedly recommend it to anyone with an interest in diabetes, medical history, or medical scandal and gossip.  The Discovery of Insulin deserves a pl</t>
  </si>
  <si>
    <t>BlissMichael: Michael Bliss was a Canadian historian and a University Professor Emeritus in the Department of History and the History of Medicine Program at the University of Toronto. He was the author of numerous award-winning books in business and political history as well as the history of medicine, including popular biographies of Sir Frederick Banting, Sir William Osler, and Harvey Cushing. He was an Officer of the Order of Canada, an honorary fellow of the Royal College of Physicians and Surgeons of Canada, and the first historian to be inducted into the Canadian Medical Hall of Fame.LiAlison: Alison Li is an historian of science and medicine based in Toronto. She is the author and editor of multiple books, including J.B. Collip and the Development of Medical Research in Canada. Her current project, Wondrous Transformations: A Maverick Physician, the Science of Hormones, and the Birth of the Transgender Revolution, will be published by University of North Carolina Press.</t>
  </si>
  <si>
    <t>Siblings</t>
  </si>
  <si>
    <t>Love, Envy, and Understanding</t>
  </si>
  <si>
    <t>Kendrick, Carol / Dunn, Judy</t>
  </si>
  <si>
    <t>The birth of a younger sibling can be a traumatic event for the older child. Unquestionably it places increased demands on parents and causes important changes in the inner balance of the family. Childrearing manuals are full of advice about how to get through this difficult time. But until now such advice has been based more on clinical guesswork than on direct observation of what really happens to families when a sibling is born.With the arrival of Siblings, this gap in our knowledge is admirably filled. Judy Dunn and Carol Kendrick studied forty families for a period of approximately one year starting shortly before the birth of a second child. Some families, they found, weather the storm much better than others, and their book examines the full catalog of factors that can make the difference. There are, for instance, parenting styles that ease the impact on the older child, improve relations between siblings, and generally make life easier for the entire family. But there are also differences among children in such characteristics as sex, age, and temperament, all of which have a major influence totally beyond parental control.Despite the undeniable stress involved, Dunn and Kendrick demonstrate that the advent of a sibling can be a stimulus for real cognitive and emotional growth on the part of the older child. No longer  the baby,  the child must try to deal with a newcomer whose attempts to communicate are necessarily rudimentary. Siblings shows how the elder child's efforts to understand the baby can form the basis for a loving bond of extraordinary durability. A sensitive and informative book, Siblings takes psychology into an area of family life and child development that has long received too little attention.</t>
  </si>
  <si>
    <t>Traditional Chinese Medicine</t>
  </si>
  <si>
    <t>Theory and Principles</t>
  </si>
  <si>
    <t>Hu, Dongpei</t>
  </si>
  <si>
    <t>Internal Medicine, other</t>
  </si>
  <si>
    <t xml:space="preserve"> MED004000 MEDICAL / Alternative &amp; Complementary Medicine</t>
  </si>
  <si>
    <t>Derived from ancient Chinese philosophy, Traditional Chinese Medicine is considered to be difficult to understand. This book provides an overview of Traditional Chinese Medicine by illustrating the topics of visceral manifestation, etiology and pathology in a clear manner to readers. Clinical treatments are included to serve as references for practice. This book is well-suited for both researchers and practitioners.</t>
  </si>
  <si>
    <t>Table of content:Chapter 1 Introduction1.1 The discipline nature and properties in traditional Chinese Medicine1.1.1 TCM is characterized by its natural science nature1.1.2 TCM has the characteristics of social science1.1.3 The mutual influences between TCM and ancient Chinese philosophy1.1.4 TCM is a product of the multidisciplinary interactions1.2 The main characteristics of TCM theory1.2.1 Concept of holism1.2.2 Differential diagnosis and treatmentChapter 2 The Philosophical Basis of Traditional Chinese Medicine2.1 Theory of yin and yang2.1.1 The basic concept of yin and yang2.1.2 The basic contents of yin and yang theory2.1.3 The applicable examples in TCM of the yin and yang theory2.2 Five elements theory2.2.1 Fundamental concepts and characters of the five elements2.2.2 The classification of the five elements2.2.3 The cycle of generation, restriction, over-restriction and counter-restriction in five elements2.2.4 The application of five elements theory in TCMChapter 3 Visceral Manifestation3.1 Summarization of visceral manifestations3.2 Five zang-organs3.2.1 Heart3.2.2 Lung3.2.3 Spleen3.2.4 Liver3.2.5 Kidney3.3 Six fu-organs3.3.1 Gallbladder3.3.2 Stomach3.3.3 Small intestine3.3.4 Large intestine3.3.5 Urinary bladder3.3.6 Triple-jiao3.4 Extraordinary fu-organs3.4.1 Brain3.4.2 Uterus3.5 The relationships among the zang and fu organs3.5.1 The relationships among the six fu-organs3.5.2 The relationship between the five zang-organs and six fu-organsChapter 4 The Theory of Qi, Blood and Body Fluids4.1 Qi</t>
  </si>
  <si>
    <t>Dongpei Hu, Shanghai University of Traditional Chinese Medicine, Shanghai, China</t>
  </si>
  <si>
    <t>Beyond Health, Beyond Choice</t>
  </si>
  <si>
    <t>Breastfeeding Constraints and Realities</t>
  </si>
  <si>
    <t>Smith, Paige Hall / Hausman, Bernice / Labbok, Miriam</t>
  </si>
  <si>
    <t xml:space="preserve"> HEA024000 HEALTH &amp; FITNESS / Women's Health; MED000000 MEDICAL / General; MED078000 MEDICAL / Public Health</t>
  </si>
  <si>
    <t>Current public health promotion of breastfeeding relies heavily on health messaging and individual behavior change. Women are told that “breast is best” but too little serious attention is given to addressing the many social, economic, and political factors that combine to limit women’s real choice to breastfeed beyond a few days or weeks. The result: women’s, infants’, and public health interests are undermined. Beyond Health, Beyond Choice examines how feminist perspectives can inform public health support for breastfeeding.Written by authors from diverse disciplines, perspectives, and countries, this collection of essays is arranged thematically and considers breastfeeding in relation to public health and health care work and family embodiment (specifically breastfeeding in public) economic and ethnic factors guilt violence and commercialization. By examining women’s experiences and bringing feminist insights to bear on a public issue, the editors attempt to reframe the discussion to better inform public health approaches and political action. Doing so can help us recognize the value of breastfeeding for the public’s health and the important productive and reproductive contributions women make to the world.</t>
  </si>
  <si>
    <t>ContentsPreface and AcknowledgmentsIntroductionPart I: FramesChapter 1Chapter 2Chapter 1Part II: Studying Breastfeedingacross Race, Class,and CultureChapter 4Chapter 5Chapter 6Part III: Medical Institutions andHealth EducationChapter 7Chapter 8Chapter 9Part IV: Roles and RealitiesChapter 10Chapter 11Chapter 12Chapter 13Part V: Making and MarketingMothers’ MilkChapter 14&lt;div class='c</t>
  </si>
  <si>
    <t xml:space="preserve"> This well-written and accessible book is free of jargon, and covers a sweeping variety of topics. The case studies are interesting and often moving this book is a desperately needed and important step toward reconciling feminist views on breastfeeding. — Professor Karen Kedrowski, coauthor of Breastfeeding Rights in the United States Masterful selection of clearly written pieces help to guide readers through an engaging and informative collection. Fascinating for researchers and practitioners examining issues of gender equality, choice, and public health, it is also educational for those seeking to learn more about the social, economic, and political aspects of this controversial topic. — World Medical and Health Policy Beyond Health, Beyond Choice is a collection of 23 well-written and thoughtprovoking articles exploring a wide range of mother-related topics including race, class and culture, medicalization of breastfeeding support, marketing milk, guilt, media, and sexuality. — International Lactation Consultant Association Recommended. All levels of students, researchers/faculty, and professionals/practitioners. — Choice</t>
  </si>
  <si>
    <t>PAIGE HALL SMITH is Associate Professor of Public Health Education and Director of the Center for Women’s Health and Wellness at the University of North Carolina at Greensboro.BERNICE L. HAUSMAN is Professor of English at Virginia Tech and the author of Mother’s Milk: Breastfeeding Controversies in American Culture and Viral Mothers: Breastfeeding in the Age of HIV/AIDS.MIRIAM LABBOK is Professor and Director of the Carolina Global Breastfeeding Institute in the Department of Maternal and Child Health in the Gillings School of Global Public Health, University of North Carolina at Chapel Hill.</t>
  </si>
  <si>
    <t>The Evolving Self</t>
  </si>
  <si>
    <t>Problem and Process in Human Development</t>
  </si>
  <si>
    <t>Kegan, Robert</t>
  </si>
  <si>
    <t>The Evolving Self focuses upon the most basic and universal of psychological problems—the individual’s effort to make sense of experience, to make meaning of life. Meaning-making is a lifelong activity that begins in earliest infancy and continues to evolve through a series of stages encompassing childhood, adolescence, and adulthood.</t>
  </si>
  <si>
    <t>ContentsProloguePart One: Evolutionary TrucesOne: The Unrecognized Genius of Jean PiagetTwo: The Evolution of Moral Meaning-MakingThree: The Constitutions of the SelfPart Two: The Natural Emergencies of the SelfFour: The Growth and Loss of the Incorporative SelfFive: The Growth and Loss of the Impulsive SelfSix: The Growth and Loss of the Imperial SelfSeven: The Growth and Loss of the Interpersonal SelfEight: The Growth and Loss of the Institutional SelfNine: Natural TherapyReferencesIndex</t>
  </si>
  <si>
    <t>Kegan’s great contribution is his description of the powers and difficulties entailed in each of these bases for conducting relations with self and others and his systematizing of considerations involved in changing from one basis to another… Kegan’s is indeed a provocative contribution!-- Guy E. Swanson American Journal of EducationKegan acknowledges a debt to Piaget, Kohlberg, and the psychoanalytic object-relations theorists. He regards his theory as a synthesis and extension of their views, resulting in a developmental theory that presents a unified conceptualization of affective, cognitive, and moral development. Individual chapters are devoted to each of six developmental stages—their growth and loss. The last chapter explores the implications of the theory for psychotherapy and for implementing growth in everyday life… The theory is elegant… There is much food for thought and many hypotheses for research in Kegan’s book. If one has not appreciated the importance of meaning-making as a central concept in personality theorizing, the book might even propel one into the next stage. More likely, the reader will…obtain some important new insights. All in all I recommend the book highly.-- Seymour Epstein Contemporary PsychologyA landmark book… [It] proposes to integrate thought and emotion in human development and I responded to it on this double level. Breathlessly I encountered all the disparate ideas I had had about human development in the last ten years, all under one single solidly constructed theoretical roof… It is a book about meaning-making which revises one’s own meaning-making in very profound ways.-- Sophie Freud Lowenstein Review of Psychoanalytic BooksReplete with literary allusions and personal anecdotes, this scholarly and appealing discourse represents a fascinating appraisal of the evolution of the self, devoting particular attention to the role of environmental forces which may have c</t>
  </si>
  <si>
    <t>The Creation of Psychopharmacology</t>
  </si>
  <si>
    <t>Healy, David</t>
  </si>
  <si>
    <t xml:space="preserve"> MED105020 MEDICAL / Psychiatry / Psychopharmacology; PSY015000 PSYCHOLOGY / History; PSY022000 PSYCHOLOGY / Psychopathology / General</t>
  </si>
  <si>
    <t>Healy follows The Antidepressant Era with an even more ambitious and dramatic story: the discovery and development of antipsychotic medication. Once pharmaceutical companies recognized their commercial potential, financial as well as clinical pressures drove the development of ever more aggressively marketed medications.</t>
  </si>
  <si>
    <t>1. Strangers in a Strange Land2. The Doctoring of Madness   before Chlorpromazine3. Explorations in a New World4. Psychiatry outside the Walls5. Twisted Thoughts and   Twisted Molecules6. Positive and Negative7. The Sorcerer's Apprentice8. Democracy</t>
  </si>
  <si>
    <t>David Healy is one of the founding historians of psychopharmacology, first with his three-volume series of interviews with the first generation of psychopharmacologists, and secondly with his brilliant book, The Antidepressant Era. Now Healy crowns these achievements with this breathtakingly original and important history of the antipsychotics, psychiatry's flagship drugs. In their short lifespan they have revolutionalized psychiatry, converting it from a medical specialty based on psychotherapy to one based on biochemistry. Yet as Healy's analysis shows, commerce has been as influential as science in this transformation--perhaps more so. For its originality, readability, and wisdom, The Creation of Psychopharmacology is the most important contribution to the history of psychiatry since Ellenberger's The Discovery of the Unconscious.-- Edward Shorter, University of Toronto, author of A History of Psychiatry: From the Era of the Asylum to the Age of Prozac[T]his sweeping history of medicine used to treat mental illness takes on the psychiatric and medical establishment...Healy does groundbreaking work...The Creation of Psychopharmacology details how psychiatric medication intersects with academic squabbles and popular culture.-- Janice Paskey Chronicle of Higher EducationDavid Healy is a respected historian of psychiatry who has written a book that should spark a major debate. He identifies current trends towards the abandonment of independent research into treatments for mental illness, the demand for Randomised Control Trials as the only acceptable measure of whether a treatment works, and the chilling control pharmaceutical companies now exert over psychiatry...This is an important and thought-provoking book...Healy's warning that, without a debate, we may be moving into an era when cosmetic psychiatry will be the new liposuction is worth heeding.-- Julie Wheelwright The Independent&lt;</t>
  </si>
  <si>
    <t>Sensory Deprivation</t>
  </si>
  <si>
    <t>A Symposium Held at Harvard Medical School</t>
  </si>
  <si>
    <t>Solomon, Philip / Kubzansky, Philip E. / Leiderman, P. Herbert / Trumbull, Richard / Wexler, Donald / Mendelson, Jack H.</t>
  </si>
  <si>
    <t>Huang Di Nei Jing Ling Shu</t>
  </si>
  <si>
    <t>The Ancient Classic on Needle Therapy</t>
  </si>
  <si>
    <t>Unschuld, Paul U.</t>
  </si>
  <si>
    <t xml:space="preserve"> HEA001000 HEALTH &amp; FITNESS / Acupressure &amp; Acupuncture (see also MEDICAL / Acupuncture); HIS008000 HISTORY / Asia / China; MED001000 MEDICAL / Acupuncture</t>
  </si>
  <si>
    <t>The&amp;#160Ling Shu, also known as the&amp;#160Ling Shu Jing, is part of a unique and seminal trilogy of ancient Chinese medicine, together with the&amp;#160Su Wen&amp;#160and&amp;#160Nan Jing.&amp;#160It constitutes the foundation of a two-thousand-year healing tradition that remains active to this day. Its therapeutic approach is based on a purely secular science of nature, with natural laws serving as guidelines for human behavior and medical treatment. No other text offers such broad insights into the thinking and manifest action of the authors of the time. Following an introduction, this volume contains the full original Chinese text of the&amp;#160Ling Shu, an English translation of all eighty-one chapters, and notes on difficult-to-grasp passages and possible changes in the text over time on the basis of Chinese primary and secondary literature of the past two thousand years and translator Paul Unschuld´s own work. The&amp;#160Ling Shu&amp;#160reveals itself as a completely rational work, and, in many of its statements, a surprisingly modern one. It will provide the foundation for comparisons with the nearly contemporaneous&amp;#160Corpus Hippocraticum&amp;#160of ancient Europe and today´s iterations of traditional Chinese Medicine as well.</t>
  </si>
  <si>
    <t>INTRODUCTION 1. A New World View, a New Healing 2. Huang Di&amp;mdashThe Yellow Thearch 3. The New Terminology 3.1 fa  3.2 ming 3.3 shen 3.4 zheng, xie 4. The Holism of Politics and Medicine 5. Morphology&amp;mdashSubstrate and Classification 6. The Causes of Illness 7. Diagnosis 8. Conditions of Illness 9. Therapy 10. About the Translation Abbreviations and Literature quoted ANNOTATED TRANSLATION OF LING SHU Chapter 1 The Nine Needles and the Twelve Origin [Openings] Chapter 2 To Consider the Transportation [Openings] as the Foundation Chapter 3 Explanatory Remarks on the Small Needles Chapter 4 The Physical Appearances of Diseases resulting from the Presence of Evil qi in the Long-term Depots and Short-term Repositories. Chapter Root and Connection Chapter 6 Longevity, Early Death, Hardness and Softness Chapter 7 The Official Needles Chapter 8 To Consider the Spirit as the Foundation Chapter 9 End and Beginning. Chapter 10 The Conduit Vessels Chapter 11 The Conduits and their Diverging [Vessels] Chapter 12 The Conduit/Stream Waters Chapter 13 The Conduits and their Sinews Chapter 14 The Measurements of the Bones Chapter 15 The 50-fold Circulation Chapter 16 The Camp Qi Chapter 17 The Measurements of the Vessels Chapter 18 Camp [Qi] and Guard [Qi] &amp;ndash Generation and Meeting Chapter 19 The Four Seasonal Qi Chapter 20 The Five Evils Chapter 21 Cold and Heat Disease Chapter 22 Peak-illness and Madness Chapter 23 Heat Diseases Chapter 24 The Receding [Qi] Diseases Chapter 25 The Diseases and their Roots Chapter 26 Various Diseases / 315 Chapter 27 Circu</t>
  </si>
  <si>
    <t>UnschuldPaul U.: Paul U. Unschuld is Professor and Director of the Horst-Goertz Endowment Institute for the Theory, History, and Ethics of Chinese Life Sciences at Charit&amp;eacute-Medical University, Berlin. His previous books include&amp;#160Medicine in China: A History of Ideas&amp;#160and&amp;#160What is Medicine? Western and Eastern Approaches to Health Care.</t>
  </si>
  <si>
    <t>The Role of Context in Language Teachers’ Self Development and Motivation</t>
  </si>
  <si>
    <t>Perspectives from Multilingual Settings</t>
  </si>
  <si>
    <t>Thompson, Amy S.</t>
  </si>
  <si>
    <t>13</t>
  </si>
  <si>
    <t xml:space="preserve"> EDU000000 EDUCATION / General; PSY023000 PSYCHOLOGY / Personality</t>
  </si>
  <si>
    <t>This book unpacks data from conversations with non-native speaker EFL teachers to provide insights into the formation of ideal teacher selves. The author discusses the complexities surrounding the development of the teachers’ self and motivation, as well as their intertwinement with the sociopolitical realities of their individual contexts.</t>
  </si>
  <si>
    <t>Seven Countries</t>
  </si>
  <si>
    <t>A Multivariate Analysis of Death and Coronary Heart Disease</t>
  </si>
  <si>
    <t>Keys, Ancel</t>
  </si>
  <si>
    <t xml:space="preserve"> MED010000 MEDICAL / Cardiology; MED078000 MEDICAL / Public Health</t>
  </si>
  <si>
    <t>Fault Lines of Care</t>
  </si>
  <si>
    <t>Gender, HIV, and Global Health in Bolivia</t>
  </si>
  <si>
    <t>Heckert, Carina</t>
  </si>
  <si>
    <t>Medical Anthropology</t>
  </si>
  <si>
    <t xml:space="preserve"> HEA039020 HEALTH &amp; FITNESS / Diseases / AIDS &amp; HIV; MED000000 MEDICAL / General; MED022020 MEDICAL / AIDS &amp; HIV; MED078000 MEDICAL / Public Health; SOC002010 SOCIAL SCIENCE / Anthropology / Cultural &amp; Social; SOC028000 SOCIAL SCIENCE / Women's Studies; SOC057000 SOCIAL SCIENCE / Disease &amp; Health Issues</t>
  </si>
  <si>
    <t>The HIV epidemic in Bolivia has received little attention on a global scale in light of the country’s low HIV prevalence rate. However, by profiling the largest city in this land-locked Latin American country, Carina Heckert shows how global health-funded HIV care programs at times clash with local realities, which can have catastrophic effects for people living with HIV who must rely on global health resources to survive. These ethnographic insights, as a result, can be applied to AIDS programs across the globe.In Fault Lines of Care, Heckert provides a detailed examination of the effects of global health and governmental policy decisions on the everyday lives of people living with HIV in Santa Cruz. She focuses on the gendered dynamics that play a role in the development and implementation of HIV care programs and shows how decisions made from above impact what happens on the ground.</t>
  </si>
  <si>
    <t>Cover PageTitle PageCopyright PageContentsForeword by Lenore MandersonChapter 1: Fault LinesChapter 2: Decolonizing BoliviaChapter 3: When Care Is a “Systematic Route of Torture”Chapter 4: Aiding WomenChapter 5: Synergistic SilencesChapter 6: Blaming MachismoChapter 7: The Biopolitical Drama of HIV FundingChapter 8: Decolonizing Global HealthAcknowledgmentsNotesReferencesIndexAbout the Author</t>
  </si>
  <si>
    <t>“Fault Lines ofCare is a remarkable book of the type many of us strive for: a finely grained, moving ethnography that articulates the nature of the broad interactions among individual, community, state-level, and global dynamics in the domain of international HIV/AIDS care. Heckert is a lucid, evocative writer and frankly, I found the book hard to put down.”— Carole H. Browner, coauthor of Neurogenetic Diagnoses, the Power of Hope, and the Limits of Today’s Medicine“Carina Heckert’s evocative and wrenching ethnography,Fault Lines of Care, conveys the frustrating and at times deadly entanglements of global health agendas with the intimate lived experiences of people living with HIV/ AIDS in resource poor communities in Bolivia.Heckert invites readers on an emotionally-charged journey through her interlocutors’ intimate and social experiences of seeking care for HIV/AIDS and ultimately their struggles for survival.This ethnographically rich rendering is an important contribution to our understanding of how people’s experiences of chronic disease interact with the biopolitical contours of inequality and poverty, in Bolivia and globally.”— Nia Parson, author of Traumatic States: Gendered Violence, Suffering, and Care in Chile Chronicle of Higher Education Weekly Book List,  by Nina C. Ayoub— Chronicle of Higher Education</t>
  </si>
  <si>
    <t>CARINA HECKERT is an assistant professor of anthropology at the University of Texas at El Paso.</t>
  </si>
  <si>
    <t>Information Technology for Patient Empowerment in Healthcare</t>
  </si>
  <si>
    <t>Grando, Maria Adela / Rozenblum, Ronen / Bates, David</t>
  </si>
  <si>
    <t xml:space="preserve"> BUS007000 BUSINESS &amp; ECONOMICS / Business Communication / General; COM014000 COMPUTERS / Computer Science; COM032000 COMPUTERS / Information Technology; COM060080 COMPUTERS / Web / General; LAN018000 LANGUAGE ARTS &amp; DISCIPLINES / Speech; TEC007000 Technology &amp; Engineering / Electrical; TEC009000 Technology &amp; Engineering / Engineering (General); TEC067000 Technology &amp; Engineering / Signals &amp; Signal Processing</t>
  </si>
  <si>
    <t>The authors explore novel information-based mechanisms that are changing the way patients are involved in their own health care. The book covers models, frameworks and technologies to improve patient-to-provider communication, patient interaction with information technologies, patient education and involvement in health care decision processes, and patient access, understanding and control over their clinical data.</t>
  </si>
  <si>
    <t>1. Imaging2. Decision Support Systems3. Electronic Health Records4. Patient Engagement in Care Process5. Natural Language Processing6. Electronic Informed Consent</t>
  </si>
  <si>
    <t>Maria Adela Grando, Arizona State University Ronen Rozenblum, David W. Bates, Brigham and Women's Hospital, Harvard Medical School.</t>
  </si>
  <si>
    <t>Galen</t>
  </si>
  <si>
    <t>On Respiration and the Arteries</t>
  </si>
  <si>
    <t>Wilkie, James S. / Furley, David J.</t>
  </si>
  <si>
    <t>118</t>
  </si>
  <si>
    <t xml:space="preserve"> MED000000 MEDICAL / General; NAT019000 NATURE / Animals / Mammals</t>
  </si>
  <si>
    <t>Professors Furley and Wilkie have provided a newly edited Greek text and a complete English translation with commentary of four of Galen's physiological treatises on respiration and the arteries. Their text is the first to make use of Arabic translations of An in arteriis and De usu pulsuum based on a Greek text that is earlier and better than the surviving tines. These translations have enabled them to make substantial improvements in the earlier editions of the treatises. Introducing the text are essays by Professors Furley and Wilkie on the history of theories of respiration and bloodflow in classical antiquity, the influence of Galen's work on Harvey, and Galen's experimentation and argument.Originally published in 1984.The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</si>
  <si>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Suggestions for Thought by Florence Nightingale</t>
  </si>
  <si>
    <t>Selections and Commentaries</t>
  </si>
  <si>
    <t>Macrae, Janet A. / Calabria, Michael D.</t>
  </si>
  <si>
    <t>Studies in Health, Illness, and Caregiving</t>
  </si>
  <si>
    <t xml:space="preserve"> MED058000 MEDICAL / Nursing / General; REL051000 RELIGION / Philosophy</t>
  </si>
  <si>
    <t>Florence Nightingale is best known as the founder of modern nursing, a reformer in the field of public health, and a pioneer in the use of statistics. It is not generally known, however, that Nightingale was at the forefront of the religious, philosophical, and scientific though of her time. In a three-volume work that was never published, Nightingale presented her radical spiritual views, motivated by the desire to give those who had turned away from conventional religion an alternative to atheism. In this volume Michael D. Calabria and Janet A. Macrae provide the essence of Nightingale's spiritual philosophy by selecting and reorganizing her best-written treatments. The editors have also provided an introduction and commentary to set the work into a biographical, historical, and philosophical context.This volume illuminates a little-known dimension of Nightingale's personality, bringing forth the ideas that served as the guiding principles of her work. It is also an historical document, presenting the religious issues that were fiercely debated in the second half of the nineteenth century. In Suggestions for Thought, one has the opportunity to experience a great practical mind as it grapples with the most profound questions of human existence.</t>
  </si>
  <si>
    <t xml:space="preserve"> This book is an excellent resource for readers seeking to understand Florence Nightingale's thought and its place in the intellectual and philosophical history of nursing. The book provides fertile ground for study and reflection by those interested in a glimpse into the inner life of a complex and productive woman. &amp;mdashNursing History Review</t>
  </si>
  <si>
    <t>Michael D. Calabria is a lecturer in modern languages at St. Bonaventure University. Janet A. Macrae is a registered nurse and author of Nursing as a Spiritual Practice.</t>
  </si>
  <si>
    <t>Medical Monopoly</t>
  </si>
  <si>
    <t>Intellectual Property Rights and the Origins of the Modern Pharmaceutical Industry</t>
  </si>
  <si>
    <t>Gabriel, Joseph M.</t>
  </si>
  <si>
    <t>Synthesis</t>
  </si>
  <si>
    <t xml:space="preserve"> HIS036040 HISTORY / United States / 19th Century; MED000000 MEDICAL / General; MED039000 MEDICAL / History; MED071000 MEDICAL / Pharmacology; SCI034000 SCIENCE / History; TEC056000 Technology &amp; Engineering / History</t>
  </si>
  <si>
    <t>During much of the nineteenth century, physicians and pharmacists alike considered medical patenting and the use of trademarks by drug manufacturers unethical forms of monopoly physicians who prescribed patented drugs could be, and were, ostracized from the medical community. In the decades following the Civil War, however, complex changes in patent and trademark law intersected with the changing sensibilities of both physicians and pharmacists to make intellectual property rights in drug manufacturing scientifically and ethically legitimate. By World War I, patented and trademarked drugs had become essential to the practice of good medicine, aiding in the rise of the American pharmaceutical industry and forever altering the course of medicine.Drawing on a wealth of previously unused archival material, Medical Monopoly combines legal, medical, and business history to offer a sweeping new interpretation of the origins of the complex and often troubling relationship between the pharmaceutical industry and medical practice today. Joseph M. Gabriel provides the first detailed history of patent and trademark law as it relates to the nineteenth-century pharmaceutical industry as well as a unique interpretation of medical ethics, therapeutic reform, and the efforts to regulate the market in pharmaceuticals before World War I. His book will be of interest not only to historians of medicine and science and intellectual property scholars but also to anyone following contemporary debates about the pharmaceutical industry, the patenting of scientific discoveries, and the role of advertising in the marketplace.</t>
  </si>
  <si>
    <t>A Note about TermsIntroduction1 Medical Science and Property Rights in the Early Republic2 Monopoly and Ethics in the Antebellum Years3 In the Shadow of War4 Therapeutic Reform and the Reinterpretation of Monopoly5 The Ambiguities of Abundance6 The Embrace of Intellectual PropertyConclusion: The Promise of ReformAcknowledgmentsArchival Collections ConsultedNotesIndex</t>
  </si>
  <si>
    <t>“Medical Monopoly is a fascinating book about the history of intellectual property (IP) rights in pharmaceuticals. Gabriel traces the role that patents and trademarks played in the development of the pharmaceutical industry, explores the question of whether IP rights promoted research and development, and identifies the changing attitudes of physicians and scientists to the propriety of patenting drugs. The book reaches a number of conclusions that are surprising to the contemporary student of both IP and pharmaceuticals, and Gabriel does a nice job of marshaling the massive amount of evidence he uncovered into a chronological narrative. This important work will be of interest to historians of patents and trademarks to historians of medicine, science, and technology and to scholars of contemporary IP and science policy.”— Catherine Fisk, University of California, Irvine“In this important new book, Gabriel traces the surprisingly dynamic relationship between intellectual property and the economics and politics of the pharmaceutical industry. Medical Monopoly narrates the formation and reorganization of the ‘ethical pharmaceutical industry’ in the nineteenth and early twentieth centuries around questions of patents, trademarks, and a series of mutually defining alliances made between the medical profession and the modern pharmaceutical enterprise. Gabriel’s research in preparation for this volume has been meticulous, and his narrative pacing will help audiences from many different fields engage with the provocative story he has to tell. The resultant work is an elegant demonstration of the power of historical analysis in understanding the present-day connections between patents, trademarks, medical science, and the marketplace, with substantial implications for contemporary policy and practice.”— Jeremy A. Greene, Johns Hopkins University School of Medicine“In this lively account, G</t>
  </si>
  <si>
    <t>Joseph M. Gabriel is the George Urdang Associate Professor of the History of Pharmacy at the University of Wisconsin.</t>
  </si>
  <si>
    <t>Rhubarb</t>
  </si>
  <si>
    <t>The Wondrous Drug</t>
  </si>
  <si>
    <t>Foust, Clifford M.</t>
  </si>
  <si>
    <t>191</t>
  </si>
  <si>
    <t>An Asian plant with mysterious cathartic powers, medicinal rhubarb spurred European trade expeditions and obsessive scientific inquiry from the Renaissance until the twentieth century. Rarely, however, had there been a plant that so thoroughly frustrated Europeans' efforts to acquire it and to master its special botanical and chemical properties. Here Clifford Foust presents the remarkable efforts of the explorers, traders, botanists, gardeners, physicians, and pharmacists who tried to adapt rhubarb for convenient use in Europe. His is an intriguing tale of how humans and their institutions have been affected by natural realities they do not entirely comprehend. Readers interested in the history of medicine, pharmaceutics, botany, or horticulture will be fascinated by this once-perplexing plant: highly valued by physicians for its cathartic properties, rhubarb resisted revealing its active chemical principles, had many widely varying species, and did not breed true by seed. This history includes sections on the geographic and economic importance of rhubarb--which explain how the plant became a major state monopoly for Russia and an important commodity for the East India companies--and a discussion of rhubarb's emergence as an international culinary craze during the nineteenth and twentieth centuries.Originally published in 1992.The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</si>
  <si>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Winner of the Edward Kremers Award, American Institute of the History of PharmacyFoust has written an interesting book, long on commercial and botanical detail.... Provides a clear view of another building-block in the emergence of the modern world. Clifford Foust's book is one of the most unusual I have ever read—quite innovative in concept and execution. It has taught me a great deal about early modern Russian history and medical history, but it also has much to say about the history of botany and horticulture, as well as international economics. Few readers would fail to find something of interest here. —John T. Alexander, University of Kansas</t>
  </si>
  <si>
    <t>A Clinician's Guide to Progressive Supranuclear Palsy</t>
  </si>
  <si>
    <t>Golbe, Lawrence I.</t>
  </si>
  <si>
    <t xml:space="preserve"> MED000000 MEDICAL / General; MED014000 MEDICAL / Clinical Medicine; MED056000 MEDICAL / Neurology; MED058220 MEDICAL / Nursing / Medical &amp; Surgical; MED063000 MEDICAL / Ophthalmology; MED064000 MEDICAL / Optometry; MED066000 MEDICAL / Otorhinolaryngology; PSY020000 PSYCHOLOGY / Neuropsychology</t>
  </si>
  <si>
    <t>This brief, clinically-focused volume is informed by Lawrence I. Golbe’s three decades of research and tertiary clinical care in progressive supranuclear palsy, a complex disorder with rapidly changing diagnostic and therapeutic approaches. It is an ideal source for the general neurologist seeking a refresher and the primary care provider, neurological nurse, or physical, occupational or speech therapist who must address their patients’ specialized needs.A Clinician’s Guide to Progressive Supranuclear Palsy emphasizes early diagnostic signs, medication options, non-pharmacologic management and palliative care. It offers a quick overview of the complications of PSP most likely to prompt an ER visit a widening spectrum of PSP variants and ample description of the genetics, epidemiology, natural history, pathology, molecular biology and neurochemistry of PSP. The PSP Rating Scale used in the book is a convenient tool for clinicians in routine practice and the leading PSP clinical measure world-wide. Golbe provides a practical and useful guidebook to help all clinicians learn and battle this complex disorder.</t>
  </si>
  <si>
    <t>3. Analytical Epidemiology4. Clinical Rating Scales5. Clinical Spectrum6. Differential Diagnosis7. Diagnostic Criteria8. Diagnosis in Early Stages9. Cognitive and Behavioral FeaturesCoverTitle PageCopyrightContentsPreface&amp;#0&amp;#0&amp;#0&amp;#0&amp;#0&amp;#0&amp;#0&amp;#0&amp;#0&amp;#0&amp;#0&amp;#0&amp;#0&amp;#016. Imaging17. Genetics18. Drug Treatment for Motor Features1. History2. Descriptive Epidemiology12. Dysphagia13. Physical and Occupational Therapy14. Palliative Care15. Sleep&lt;div class='c</t>
  </si>
  <si>
    <t xml:space="preserve"> Lawrence I. Golbe, a distinguished expert on Progressive Supranuclear Palsy, presents a timely guide for practicing clinicians. An essential reading and reliable roadmap in dynamic days. — Günter U. Höglinger, MD“Professor Golbe’s guide is the story, well told and easily read, of a passionate clinician’s long journey towards understanding of this rare disease. It is comprehensive, a literary landmark of 2018, and it gives optimism about eventual cure. — John C. Steele, M.D.</t>
  </si>
  <si>
    <t>LAWRENCE I. GOLBE, MD is emeritus professor of neurology at Rutgers Robert Wood Johnson Medical School in New Brunswick, New Jersey. He chairs the Scientific Advisory Board of CurePSP and serves as its Clinical Director. His research centers on the epidemiology, etiology, treatment and clinimetrics of PSP and Parkinsons disease.</t>
  </si>
  <si>
    <t>The Social Medicine Reader, Volume II, Third Edition</t>
  </si>
  <si>
    <t>Differences and Inequalities, Volume 2</t>
  </si>
  <si>
    <t>King, Nancy M. P. / Saunders, Barry F. / Strauss, Ronald P. / Walker, Rebecca L. / Churchill, Larry R. / Estroff, Sue E. / Buchbinder, Mara / Oberlander, Jonathan</t>
  </si>
  <si>
    <t xml:space="preserve"> MED024000 MEDICAL / Education &amp; Training; MED078000 MEDICAL / Public Health</t>
  </si>
  <si>
    <t>The extensively updated and revised third edition of the bestsellingSocial Medicine Reader provides a survey of the challengingissues facing today's health care providers, patients, and caregivers with writingsby scholars in medicine, the social sciences, and the humanities.</t>
  </si>
  <si>
    <t>Preface to the Third Edition ixIntroduction1Social and Cultural Contributions to Health, Differences, andInequalities / Sue E. Estroff and Gail E. Henderson 3Part I.Defining and Experiencing DifferencesBeyond Medicalisation / NikolasRose 31On Being a Cripple / Nancy Mairs37What You Mourn / Sheila Black 48Physicians' Juriesfor Defective Babies / Helen Keller 50Blind, Deaf, andPro-Eugenics: Helen Keller's Advice in Context / Raúl Necochea López52Tell Me, Tell Me / Irving Kenneth Zola54Instructions to Hearing Persons Desiring a Deaf Man / RaymondLuczak 61I Have Diabetes. Am I to Blame? / RiversSolomon 62Part II. Sickness amid RelationshipsTwistedLies: My Journey in an Imperfect Body / Sherri G. Morris67Raising a Woman / Mary Stainton 78The Sick Wife /Jane Kenyon 83The Loneliness of the Long-Term Care Giver / CarolLevine 84Fathers and Sons / David Mason92Parents Support Group / Dick Allen 93Part III.Social Factors and Inequalities Doctors Don't Know Anything : The ClinicalGaze in Migrant Health / Seth M. Holmes 97Anthropology in theClinic: The Problem of Cultural Competency and How to Fix It / Arthur Kleinman andPeter Benson 116Beyond Cultural Competence: Applying Humility toClinical Settings / Linda M. Hunt 127The Racist Patient / SachinH. Jain 132The Social Determinants of Health: Coming of Age /Paul Braverman, Susan Egerter, and David R. Williams134Structural Violence and Clinical Medicine / Paul E. Farmer, BruceNizeye, Sara Stulac, and Salmaan Keshaviee 156StructuralCompetency Meets Structural Racism: Race, Politics, and the Structure of MedicalKnowledge / Jonathan M. Metzl and Dorthy E. Roberts&amp;</t>
  </si>
  <si>
    <t xml:space="preserve"> B. A. D'Anna Choice</t>
  </si>
  <si>
    <t>Jonathan Oberlander is Professor and Chair of Social Medicine andProfessor of Health Policy and Management at the University of North Carolina,Chapel Hill.Mara Buchbinder is Associate Professor of SocialMedicine and Adjunct Associate Professor of Anthropology at the University of NorthCarolina, Chapel Hill.Larry R. Churchill is Professor of MedicalEthics Emeritus at Vanderbilt University.Sue E. Estroff isProfessor of Social Medicine and Adjunct Professor of Anthropology and Psychiatry atthe University of North Carolina, Chapel Hill.Nancy M. P. Kingis Professor in the Department of Social Sciences and Health Policy at Wake ForestSchool of Medicine.Barry F. Saunders is Associate Professor ofSocial Medicine and holds adjunct appointments in Anthropology, Religious Studies,and Communication Studies at the University of North Carolina, ChapelHill.Ronald P. Strauss is Dental Friends Distinguished Professorof Dental Ecology and Professor of Social Medicine at the University of NorthCarolina, Chapel Hill.Rebecca L. Walker is Professor of SocialMedicine, Core Faculty in the Center for Bioethics, and holds an adjunct appointmentin the Department of Philosophy, at the University of North Carolina, ChapelHill.</t>
  </si>
  <si>
    <t>Improvising Medicine</t>
  </si>
  <si>
    <t>An African Oncology Ward in an Emerging Cancer Epidemic</t>
  </si>
  <si>
    <t>Livingston, Julie</t>
  </si>
  <si>
    <t xml:space="preserve"> HIS001040 HISTORY / Africa / South / General; MED078000 MEDICAL / Public Health; SOC002010 SOCIAL SCIENCE / Anthropology / Cultural &amp; Social</t>
  </si>
  <si>
    <t>In Improvising Medicine, Julie Livingston tells thestory of Botswana's only dedicated cancer ward, located in its capital city ofGaborone. This affecting ethnography follows patients, their relatives, and wardstaff as a cancer epidemic emerged in Botswana. The epidemic is part of an ongoingsurge in cancers across the global south the stories of Botswana's oncology warddramatize the human stakes and intellectual and institutional challenges of anepidemic that will shape the future of global health. They convey the contingenciesof high-tech medicine in a hospital where vital machines are often broken, drugs goin and out of stock, and bed-space is always at a premium. They also reveal canceras something that happens between people. Serious illness, care,pain, disfigurement, and even death emerge as deeply social experiences. Livingstondescribes the cancer ward in terms of the bureaucracy, vulnerability, power,biomedical science, mortality, and hope that shape contemporary experience insouthern Africa. Her ethnography is a profound reflection on the socialorchestration of hope and futility in an African hospital, the politics andeconomics of healthcare in Africa, and palliation and disfigurement across theglobal south.</t>
  </si>
  <si>
    <t>Preface ixAcknowledgments xiii1. The OtherCancer Ward 12. Neoplastic Africa: Mapping Circuits of Toxicityand Knowledge 293. Creating and Embedding Cancer in Botswana'sOncology Ward 52Interlude. Amputation Day at Princess MarinaHospital 854. The Moral Intimacies of Care935. Pain and Laughter 1196. After ARVs,During Cancer, Before Death 152Epilogue. Changing Wards, FurtherImprovisations 174Notes 183Bibliography205Index 221</t>
  </si>
  <si>
    <t>“Improvising Medicine is a luminous bookby a highly respected Africanist whose work creatively bridges anthropology andhistory. A product of intense listening and observation, deep care, and superbanalytical work, it will become a canonical ethnography of medicine in the globalsouth and will have a big impact across the social sciences and medicalhumanities.”—João Biehl, author of Will to Live: AIDSTherapies and the Politics of Survival and Vita: Life in a Zoneof SocialAbandonment ImprovisingMedicine is as good as it gets. It is a book that will be read for decadesto come. I have always thought that great ethnography transcends the specificitiesof time and place, of the particular, to offer a glimpse of the universal. Thisgripping book does just that, and the subtle and grounded way that it speaks toglobal health and debates in medical anthropology makes it a major addition to bothfields. —Vinh-Kim Nguyen, M.D., author of The Republicof Therapy: Triage and Sovereignty in West Africa's Time ofAIDS-- ClaireWendland American Ethnologist-- JohannaCrane African Studies Review-- HollySalzman Family Medicine-- Benson MulemiSocial History of Medicine-- Karen BarnesJournal of Southern African Studies--Anne Pollock Journal of AnthropologicalResearch-- Neil Kodesh Journal of AfricanHistory-- Carolyn Sargent MedicalAnthropology Quarterly</t>
  </si>
  <si>
    <t>Julie Livingston is Associate Professor of History at RutgersUniversity. She is the author of Debility and the Moral Imagination inBotswana and a coeditor of Three Shots at Prevention: The HPVVaccine and the Politics of Medicine's Simple Solutions and ADeath Retold: Jesica Santillan, the Bungled Transplant, and Paradoxes of MedicalCitizenship.</t>
  </si>
  <si>
    <t>Bargaining for Life</t>
  </si>
  <si>
    <t>A Social History of Tuberculosis, 1876-1938</t>
  </si>
  <si>
    <t>Bates, Barbara</t>
  </si>
  <si>
    <t xml:space="preserve"> HIS036060 HISTORY / United States / 20th Century; MED039000 MEDICAL / History</t>
  </si>
  <si>
    <t>Tuberculosis was the most common cause of death in the United States during the nineteenth century. The lingering illness devastated the lives of patients and families, and by the turn of the century, fears of infectiousness compounded their anguish. Historians have usually focused on the changing medical knowledge of tuberculosis or on the social campaigns to combat it.Using a wide range of sources, especially the extensive correspondence of a Philadelphia physician, Lawrence F. Flick, in Bargaining for Life Barbara Bates documents the human story by chronicling how men and women attempted to cope with the illness, get treatment, earn their living, and maintain social relationships.</t>
  </si>
  <si>
    <t xml:space="preserve"> Bates's book is an important contribution to the social history of disease&amp;amphellipIt will be essential for scholars in other areas of American social history as well. &amp;mdashJournal of American History A rigorous, careful study of the medical and institutional history of the disease and organized efforts against it. &amp;mdashBulletin of the History of Medicine This important and engrossing book is a state-of-the-art example of mature social history of medicine. &amp;mdashScience</t>
  </si>
  <si>
    <t>Barbara Bates (1928-2002) was a physician who studied history at the University of Kansas and the University of Pennsylvania, where she taught internal medicine and nursing. She developed and wrote a guide to patient history taking that has become the standard text for medical students.</t>
  </si>
  <si>
    <t>A Compulsion for Antiquity</t>
  </si>
  <si>
    <t>Freud and the Ancient World</t>
  </si>
  <si>
    <t>Armstrong, Richard H.</t>
  </si>
  <si>
    <t xml:space="preserve"> BIO021000 BIOGRAPHY &amp; AUTOBIOGRAPHY / Social Scientists &amp; Psychologists; HIS002000 HISTORY / Ancient / General; PSY015000 PSYCHOLOGY / History</t>
  </si>
  <si>
    <t xml:space="preserve"> If psychoanalysis is the return of repressed antiquity, distorted to be sure by modern desire, yet still bearing the telltale traces of the ancient archive, then would not our growing distance from the archive of antiquity also imply that we are in...</t>
  </si>
  <si>
    <t>Peter L. Rudnytsky, University of Florida: For his boldness of argument, astonishing breadth and depth of learning, gift for apt quotation, and stylistic verve and panache, Richard H. Armstrong should be awarded the yellow jersey of Freud studies. His tour de force provides the first comprehensive account of how antiquity is implicated in psychoanalytic theory and argument, and how Freud's 'compulsion for antiquity' in turn provides a paradigm for the entire reception of classical culture in the age of High Modernism.  Intellectual historians will be grateful for this path-breaking humanistic exploration of a subject that has been unduly neglected until now. Bennett Simon, MD, Training and Supervising Analyst, Boston Psychoanalytic Society and Institute Clinical Professor of Psychiatry, Harvard Medical School, and author of Mind and Madness in Ancient Greece: A Compulsion for Antiquity is a lively and enlivening, deeply scholarly, work on the dynamic relationship among Freud, the development of psychoanalysis, and the role of the resurrected and re-created nineteenth-century images of classical, biblical, and Middle Eastern antiquity. It stands out among the already fine literature on Freud's intellectual and spiritual matrix. John Peradotto, University at Buffalo, State University of New York: This book, to use Richard H. Armstrong's own words, 'hovers around Freud's couch' to record the fascinating dialogue between the ancient world and the architect of psychoanalysis. Armstrong's interests are not to use psychoanalysis to interpret classical thought, but rather to show how classical thought shaped psychoanalysis. I know of no more riveting or detailed account of the complex role classical antiquity played in Freud's life and works. Vanda Zajko: A most subtle, ingenious and sophisticated intervention into debates concerning Freud's legacy. Paul Bishop: It is surely no sign of n</t>
  </si>
  <si>
    <t>ArmstrongRichard H.: Richard H. Armstrong is Associate Professor of Classical Studies at the University of Houston.</t>
  </si>
  <si>
    <t>New Horizons in Patient Safety: Safe Communication</t>
  </si>
  <si>
    <t>Evidence-based core Competencies with Case Studies from Nursing Practice</t>
  </si>
  <si>
    <t>Hannawa, Annegret  / Wendt, Anne / Day, Lisa</t>
  </si>
  <si>
    <t xml:space="preserve"> MED000000 MEDICAL / General; MED003000 MEDICAL / Allied Health Services / General; MED058000 MEDICAL / Nursing / General; MED081000 MEDICAL / Reference; MED095000 MEDICAL / Practice Management &amp; Reimbursement</t>
  </si>
  <si>
    <t>This case studies book is an indispensable resource for educators, students, and practitioners of nursing. It is innovative in its application of lessons from the communication sciences to common challenges in the delivery of safe patient care. The authors apply basic tenets of human communication to the context of nursing to provide a foundation for practices that can advance the safety and quality of care. The cases, which describe  close calls  and adverse events, are organized along the continuum of healthcare delivery, providing quick access to solutions in commonly encountered care situations. Each case is accompanied by a discussion of how skillful communication can be key to preventing and recovering from errors and adverse events. Thought-provoking discussion questions and references for further reading make this book a valuable reference for nursing educators, students, and practitioners across the world.</t>
  </si>
  <si>
    <t xml:space="preserve"> This book provides essential insights and experiential learning for practitioners, undergraduate and graduate students of nursing. If adopted broadly in schools of nursing, it can make a huge impact on improving patient safety.  Patricia Benner, R.N., Ph.D., FAAN, Professor, Emerita, Department of Social and Behavioral Sciences, University of California, San Francisco clinical practice</t>
  </si>
  <si>
    <t>Annegret F. Hannawa, Lugano, Switzerland Anne L. Wendt, River Forest, USA Lisa J. Day, Washington, USA.</t>
  </si>
  <si>
    <t>Vitamin D - Biochemical, Chemical and Clinical Aspects Related to Calcium Metabolism</t>
  </si>
  <si>
    <t>Proceedings of the Third Workshop on Vitamin D, Asilomar, Pacific Grove, California, USA, January 1977</t>
  </si>
  <si>
    <t>Norman, A. W. / Schaefer, K. / Coburn, J. W. / Herrath, D. v. / Fraser, D. / Grigoleit, H. G. / De Luca, H. F.</t>
  </si>
  <si>
    <t>Frontmatter -- Foreword -- Contents -- List of Participants -- Vitamin D-Chemistry -- 19-Hydroxy-IOS (19)-Dihydrovitamin D3 and 25-Hydroxy-24-norvitamin D3 : Analogs with Anti-Metabolite Activity and Related Studies -- Synthesis and Separation of C-24 Epimers of some 24-Hydroxylated Vitamin D3 Analogs -- The 'Overirradiation Products' of Previtamin D and Tachysterol: Toxisterols -- Conformational Analysis of Vitamin D and its Analogs by Ultraviolet, Circular Dichroic, 1H and 13C NMR Spectroscopy -- I,25-Dihydroxyvitamin D3 from Solanum Glaucophyllum -- Synthesis and Conformational Analysis of Vitamin D Metabolites and Analogs -- A Stereoselective Synthesis of la, 24R, 25-Trihydroxycholecalciferol, a Metabolite of Vitamin D3 -- Crystal Structures and Empirical Force-Field Calculations of Some Steroids of the Vitamin D Series -- Approaches to the Synthesis of Vitamin D Metabolites and Analogs -- Conformational Analysis of Vitamin D: NMR and Force Field Calculations -- Vitamin D-Like Action of a Steroid from Trisetum Flavescens -- Vitamin D-Metabolism and Regulation -- Vitamin D3 Metabolism in Immature Japanese Quail: Effects of Ovarian Hormones -- Relationship of Intestinal Calcium and Phosphorus Absorption to Vitamin D Metabolism During Reproductive Activity of Birds -- On transcalciferin, the serum binding protein for 25-hydroxycholecalciferol -- Ultrastructural Alterations Produced by Vitamin D and its Metabolites on the Chick Parathyroid Gland -- Reduction of Parathyroid Hormone Secretion by 24, 25-Dihydroxy- Cholecalciferol (24, 25-DHCC) -- The Influence of Ca2+ Ions on the Metabolism of 25-Hydrcacy Cholecalciferol -- 1,25-Dihydroxyvitamin D3: Its Further Metabolism and the Regulation of its Biogenesis -- Disappearance from Plasma of Injected 3H-1,25- (OH)2-D3 in Healthy Humans -- Regulation of the Metabolism of 25(OH)D3: l,25(OH)2D3-Parathyroid Interactions -- Conversion of 7-Dehydrocholesterol to Vitamin D3 in Vivo: Isolation and Identification of Previtamin D3</t>
  </si>
  <si>
    <t>Strangers to Ourselves</t>
  </si>
  <si>
    <t>Discovering the Adaptive Unconscious</t>
  </si>
  <si>
    <t>Wilson, Timothy D.</t>
  </si>
  <si>
    <t xml:space="preserve"> PSY000000 PSYCHOLOGY / General; PSY008000 PSYCHOLOGY / Cognitive Psychology &amp; Cognition; PSY028000 PSYCHOLOGY / Psychotherapy / General</t>
  </si>
  <si>
    <t>“Know thyself,” a precept as old as Socrates, is still good advice. But is introspection the best path to self-knowledge? Wilson makes the case for better ways of discovering our unconscious selves. If you want to know who you are, he advises, pay attention to what you actually do and what other people think about you.</t>
  </si>
  <si>
    <t>ContentsPreface1 Freud’s Genius, Freud’s Myopia2 The Adaptive Unconscious3 Who’s in Charge?4 Knowing Who We Are5 Knowing Why6 Knowing How We Feel7 Knowing How We Will Feel8 Introspection and Self-Narratives9 Looking Outward to Know Ourselves10 Observing and Changing Our BehaviorNotesBibliographyIndex</t>
  </si>
  <si>
    <t>Strangers to Ourselves is a rare combination of lucid prose, penetrating insight, and cutting-edge research. Wilson uses modern science to examine a problem that has troubled philosophers for millennia—how and how well can we know ourselves?—and concludes that people rarely know the causes of their own behavior. Anyone who still believes that they know what they want, feel, or think, should read this fascinating book, which is sure to stimulate research in laboratories and debate around water-coolers for decades to come.-- Daniel Gilbert, Professor of Psychology, Harvard UniversityTimothy Wilson tackles one of the central questions in psychology: can we truly know ourselves? Drawing on a career of thoughtful research, Wilson takes the reader on a fascinating journey through a wonderland of studies and ideas in contemporary psychology, with side trips into anthropology, medicine, and philosophy. STRANGERS TO OURSELVES is a book of great breadth and depth that will captivate anyone with an interest in consciousness, self-knowledge, and the very essence of being human.-- James W. Pennebaker, author of Opening Up: The Healing Power of Expressing EmotionsTim Wilson's book covers many diverse areas of psychology in a very accessible style, with compelling examples from life and literature, to make a radical argument: that for the most part we have very little real understanding of how we work, or why we do even the most ordinary things. This is a very original and provocative work--and lots of fun to read, too!-- John Bargh, Jules Silver Professor of Psychology, New York UniversityWilson convincingly argues that our conscious minds are but the tip of the iceberg in deciding how we behave, what is important to us, and how we feel. Surveying a variety of contemporary psychological research, this book describes an unconscious that is capable of a much higher degree of  thinking  than previousl</t>
  </si>
  <si>
    <t>When Chicken Soup Isn't Enough</t>
  </si>
  <si>
    <t>Stories of Nurses Standing Up for Themselves, Their Patients, and Their Profession</t>
  </si>
  <si>
    <t>Gordon, Suzanne</t>
  </si>
  <si>
    <t>The reassuring bromides of  chicken soup for the soul  provide little solace for nurses—and the people they serve—in real-life hospitals, nursing homes, schools of nursing, and other settings. In the minefield of modern health care, there are myriad obstacles to quality patient care—including work overload, inadequate funds for nursing education and research, and poor communication between and within the professions, to name only a few. The seventy RNs whose stories are collected here by the award-winning journalist Suzanne Gordon know that effective advocacy isn't easy. It takes nurses willing to stand up for themselves, their coworkers, their patients, and the public.When Chicken Soup Isn't Enough brings together compelling personal narratives from a wide range of nurses from across the globe. The assembled profiles in professional courage provide new insight into the daily challenges that RNs face in North America and abroad—and how they overcome them with skill, ingenuity, persistence, and individual and collective advocacy at work and in the community. In this collection, we meet RNs working at the bedside, providing home care, managing hospital departments, teaching and doing research, lobbying for quality patient care, and campaigning for health care reform.Their stories are funny, sad, deeply moving, inspiring, and always revealing of the different ways that nurses make their voices heard in the service of their profession. The risks and rewards, joys and sorrows, of nursing have rarely been captured in such vivid first-person accounts. Gordon and the authors of the essays contained in this book have much to say about the strengths and shortcomings of health care today—and the role that nurses play as irreplaceable agents of change.</t>
  </si>
  <si>
    <t>IntroductionPart 1: Set Up to Lose, but Playing to WinA Covert Operation - Kathleen BartholomewSaving Patients from Dr. Death - Toni HoffmanA Lesson for the Principal - Kathy HubkaThe Delicate Discharge - Ruth JohnsonNo Patience for Poison - Brenda CarleMr. CEO, Will You Marry Me? - Candice OwleyIntolerable Behavior - Eleanor GeldardOne Is One Too Many - Thomas SmithA Comfortable Cover Up - Jenny KendallStacking the Cards in Our Favor - Ro LicataPart 2: We Don't Have to Eat Our YoungMentor Unto Others...- Clola Robinson-BlakeA Dose of Diplomacy - Donna SchroederStanding Up for What You Don't Know - Judy SchaeferBroken Bones and Ice Cream - Edie BrousTreating Transition Shock - Judy Boychuk DuchscherThe Empty-Hands Round - Amaia Sáenz de OrmijanaPart 3: Excuse Me, Doctor, You're WrongEye/I Advocacy - Jane BlackAs If the Patient Can Hear You - Clarke DotyDon’t Just Add Nurses and Stir - Janet RankinGloves Off - Nancy Marie ValentineThe Overlooked Symptom - Jo StecherHope in the Midst of Tragedy - Connie BardenThe Advantages of Age - Marion PhippsAn Expiration Date for Indignancy - Madeline SpiersWhat Hospice Is For - Jean ChaissonA Real Pain - Paola ScamperlePart 4: Not Part of the Job DescriptionI'll Call in Sick If I Have To - Barbara EggerDoing the Heavy Lifting - Martha BakerAttacked by a Patient, Abandoned by My Hospital - Charlene L. RichardsonThe Samurai Sword - Anne DuffyOnly When It's Safe - Bernie GerardThe Red Shirts Are Coming - Mary Crabtree TongesNot Saints or Sisters - Belinda MoriesonPart 5 When One Advocate Can Make a DifferencePutting Lymphedema on the Map - Saskia R. J. ThiadensAn Inconvenient Nurse - Faith HensonA Safe Delivery from Domestic Abuse - Kristin StevensTo Do the Unthinkable - Barry L. AdamsThe Only Nurse for Miles Around - Dagbjört Bjarnadótti</t>
  </si>
  <si>
    <t xml:space="preserve">Kathleen Burke, RN-BC, BSN, UCSF Medical Center: When Chicken Soup Isn't Enough is an excellent collection capturing the real work done by nurses. It demonstrates that the triumphs and struggles of nurses are universal. Charles L. Bardes, MD, Weill Cornell Medical College: These concise first-person narratives by nurses from around the world provide a magnificent testimony to the power of the nursing profession to effect change. Their common theme is to stand up, speak out, and take action against inadequate care, unsafe working conditions, physician arrogance, and outmoded, condescending conceptions of the nurse's role in contemporary health care. These are the voices of nurses who do not know their places—to the benefit of patients, and of us all.  These stories show how nurses have stepped up their care to include advocating for patients and offering solutions to some of these problems while continuing to perform their duties with expertise and compassion. Increasingly, nurses are self-advocates who participate actively in determining the parameters of good patient care.... Each chapter is complete unto itself and a good read taken as a whole, the chapters clearly suggest that nurses are defining and implementing important new roles for themselves in the modern health care delivery system—a development that bodes well for patients, the system, and nurses. </t>
  </si>
  <si>
    <t>GordonSuzanne: Suzanne Gordon is an award-winning journalist. She has written, edited, or co-authored twenty books, including First Do No Harm, Beyond the Checklist, Life Support: Three Nurses on the Front Lines, and Caregiving: Readings in Knowledge, Practice, Ethics, and Politics. She is an adjunct professor in the school of nursing at McGill University. Gordon is a health-care commentator on Public Radio International's Marketplace and a popular lecturer on nursing and health care. Gordon has been published in the New York Times, Los Angeles Times, Boston Globe, American Prospect, Atlantic Monthly, Harpers Magazine. She has been a radio and TV commentator for CBS Radio and NPR’s Marketplace. She lives in Arlington, Massachusetts.</t>
  </si>
  <si>
    <t>Dynamic Psychology</t>
  </si>
  <si>
    <t>Woodworth, Robert Sessions</t>
  </si>
  <si>
    <t>Columbia University Lectures</t>
  </si>
  <si>
    <t>A collection of lectures on the topic of dynamic psychology in the early 20th century, specifically addressing the contemporary movement in psychology, the problems and methods of psychology, the 'equipment' of man, originality, and the drive and mechanism in abnormal and social behaviors.</t>
  </si>
  <si>
    <t>Addiction</t>
  </si>
  <si>
    <t>A Disorder of Choice</t>
  </si>
  <si>
    <t>Heyman, Gene M.</t>
  </si>
  <si>
    <t xml:space="preserve"> HEA000000 HEALTH &amp; FITNESS / General; MED105000 MEDICAL / Psychiatry / General; PSY038000 PSYCHOLOGY / Psychopathology / Addiction</t>
  </si>
  <si>
    <t>In a book sure to inspire controversy, Gene Heyman argues that conventional wisdom about addiction—that it is a disease, a compulsion beyond conscious control—is wrong. At the heart of Heyman’s analysis is a startling view of choice and motivation that applies to all choices, not just the choice to use drugs.</t>
  </si>
  <si>
    <t>ContentsPreface1. Responses to Addiction2. The First Drug Epidemic3. Addiction in the First Person4. Once an Addict, Always an Addict?5. Voluntary Behavior, Disease, and Addiction6. Addiction and Choice7. Voluntary Behavior: An Engine for ChangeNotesReferencesIndex</t>
  </si>
  <si>
    <t>This is an important book. In clear and compelling prose Heyman lays out evidence from real-world observation and psychological and pharmacological laboratories that addiction is a choice not a disease. He shows that the causes of addiction, its control, and its potential reduction are the same as the causes, control, and reduction of all voluntary behavior. The book has the potential to revolutionize the behavior of anyone involved in the control of addiction including, most importantly, addicts themselves.-- Howard Rachlin, author of The Science of Self-ControlMost medical practitioners believe that addiction is a disease. By showing that self-destructive drug consumption actually responds to information and incentives, Gene Heyman's path breaking book should make us rethink our conventional, and inadequate, drug policies.-- David Laibson, Harvard UniversityThe idea that addiction is a disease is an article of faith in the study of drug and alcohol dependence, providing the foundation for much of the treatment and public policy related to addiction since the early 1900s. In [Addiction], psychologist Gene Heyman dismantles this time-honored assumption, arguing that addiction is first and foremost governed by personal choice, and does not therefore fit clinical conceptions of behavioral illness.-- Charlie Gillis Maclean'sWe have a justice system that treats drug use as a malevolent act of will (to be punished) and a medical profession that treats it as an unfortunate disease (to be cured). Who is right? In a magnificent new book, Addiction: A Disorder of Choice, Gene M. Heyman, a lecturer in psychology at Harvard Medical School, argues that it is not his fellow medical professionals...Heyman shows that the ordinary dynamics of human decision-making are sufficient to bring addiction into line with what we know about other, non-addictive behaviors... No one chooses to be an addict,  as</t>
  </si>
  <si>
    <t>Sex in the Brain</t>
  </si>
  <si>
    <t>How Seizures, Strokes, Dementia, Tumors, and Trauma Can Change Your Sex Life</t>
  </si>
  <si>
    <t>Baird, Amee</t>
  </si>
  <si>
    <t xml:space="preserve"> MED057000 MEDICAL / Neuroscience; PSY016000 PSYCHOLOGY / Human Sexuality (see also SOCIAL SCIENCE / Human Sexuality); SCI089000 SCIENCE / Life Sciences / Neuroscience</t>
  </si>
  <si>
    <t>What controls our sex lives? Our brains. Yet there is surprisingly little research into how our brains influence one of the most fundamental of all human behaviors. And there is even less understanding of what can happen to the sexuality of a person who suffers a brain injury or illness such as a stroke, Parkinson’s disease, or dementia.In Sex in the Brain, clinical neuropsychologist Amee Baird explores fascinating case studies of dramatic changes in sexual behavior and explains what these exceptional stories have to say about human sexuality. She illuminates the extraordinary insights into how the brain works that injury or disease can divulge. Each chapter includes striking personal accounts, many from individuals Baird has met in her clinical practice, of unexpected shifts in sexuality. Until now these fascinating, frightening, and funny stories have been hidden in medical journals or untold outside of the clinical setting. This revealing and sometimes heartbreaking book unfolds a better understanding of the links between brain function and our sexual selves.</t>
  </si>
  <si>
    <t>Introduction1. Your Sexiest Brain Bits2. ‘Give It to Me Baby’ or ‘Not Tonight, Darling’3. Sexual Side Effects of Seizure Surgery4. Stimulation, Shunts and Psychosurgery5. Can Sex Change Your Brain?6. What’s Love Got to Do with It?7. From Safety Pins to Sleeping Beauties8. Sex on the Spectrum9. Porn on the Train (and on the Brain)10. Blame It on My BrainAfterwordFurther ReadingAcknowledgmentsIndex</t>
  </si>
  <si>
    <t>Mark Solms, director of neuropsychology, University of Cape Town:A compelling overview of our current understanding of the brain mechanisms of sex, written in the tradition of Oliver Sacks.Jenni Ogden, author of Fractured Minds and Trouble in Mind:The taboo on talking about changes in sex drive and sexual behaviors following brain damage is over! Neuropsychologist Amee Baird’s engaging case studies exploring this topic will move as well as educate the general reader and inspire professionals to incorporate this central human need into their patient assessments and treatments.Rob Brooks, director of the Evolution and Ecology Research Centre, UNSW Sydney, and author of Sex, Genes, and Rock ‘n’ Roll: How Evolution Has Shaped the Modern World:Amee Baird has delivered an entertaining and informative tour of the sexiest bits of the human brain,  with real case studies from her research and clinical practice. In the style of the guru of popular neurology, Oliver Sacks, Baird captures the humanity of her patients. This book is at its best when it lets us into the lives of the patients and uses their cases to unfold a better understanding of the brain and what it means to be human. The sexual content is handled with great balance, neither prudish and euphemistic nor crude and voyeuristic. That isn’t easy to achieve, but achieve it Baird has.Justin Lehmiller, research fellow at the Kinsey Institute and author of Tell Me What You Want:Sex in the Brain is an intoxicating read about our most important sex organ: the brain. Baird’s book explores neuroscience in a way that is both accessible and engaging, and readers will be fascinated by the untold stories of how brain injury, illness, and disease impact our sex lives. They will walk away with a greater appreciation for the incredible diversity that exists in human sexual behavior and the way it is intricately controlled by the brain.</t>
  </si>
  <si>
    <t>Amee Baird is a clinical neuropsychologist with a PhD from the University of Melbourne. Involved in research and private practice, she has published widely in academic journals and in The Conversation and is a regular media commentator.</t>
  </si>
  <si>
    <t>A Psychology of Difference</t>
  </si>
  <si>
    <t>The American Lectures</t>
  </si>
  <si>
    <t>Rank, Otto</t>
  </si>
  <si>
    <t>Kramer, Robert</t>
  </si>
  <si>
    <t>A leading disciple and confidant of Freud, Otto Rank revolutionized the field of psychoanalytic theory in The Trauma of Birth (1924). In this book, Rank proposed that the child's pre-Oedipal relationship to the mother was the prototype of the therapeutic relationship between analyst and patient. Although Rank is now widely acknowledged as the most important precursor of humanistic and existential psychotherapy--influencing such well-known writers as Carl Rogers, Rollo May, and Ernest Becker--Rank's knotty prose has long frustrated readers. In this volume of Rank's lectures, Robert Kramer has brought together for the first time the innovator's clearest explanations of his most influential theories. The lectures were delivered in English to receptive audiences of social workers, therapists, and clinical psychologists throughout the United States from 1924 to 1938, the year before Rank's untimely death. The topics covered include separation and individuation, projection and identification, love and will, relationship therapy, and neurosis as a failure in creativity. The lectures reveal that Rank, much maligned by orthodox analysts, invented the modern object-relations approach to psychotherapy in the 1920s. In his introduction, based on private correspondence between Rank, Freud, and others in the inner circle, Robert Kramer tells the full story of why Rank parted ways with Freud. The collection of lectures constitutes a  readable Rank,  filled with insights still relevant today, for those interested in the humanistic, existential, or object- relational aspects of psychotherapy, or in the development of the psychoanalytic movement.</t>
  </si>
  <si>
    <t xml:space="preserve"> Dr. Kramer . . . is fast becoming one of the most productive and consistently insightful rnak scholars on the scene today. His major Rankian essays include treatments of Rank's place in the history of psychoanalysis, specific aspects of Rankian theory, Rank's influence on later major figures such as Carl Rogers, and the application of Rank's ideas to management theory.  Decades ahead of his time. . . Rank explores in simple English the rich interplay between the I and the Thou, separation and union, the individual and the collective, will and love, creativity and guilt. —from the foreword by Rollo May</t>
  </si>
  <si>
    <t>Otto Rank (1884-1939) was the author of many works, including Will Therapy, Truth and Reality, Art and Artist, and Beyond Psychology. He emigrated from Vienna to Paris in 1926, and moved permanently to the United States in 1935. Robert Kramer is the author of articles and reviews on organizational behavior and the history of psychoanalytic thought.</t>
  </si>
  <si>
    <t>From Madness to Mental Health</t>
  </si>
  <si>
    <t>Psychiatric Disorder and Its Treatment in Western Civilization</t>
  </si>
  <si>
    <t>Eghigian, Greg</t>
  </si>
  <si>
    <t>From Madness to Mental Health neither glorifies nor denigrates the contributions of psychiatry, clinical psychology, and psychotherapy, but rather considers how mental disorders have historically challenged the ways in which human beings have understood and valued their bodies, minds, and souls.Greg Eghigian has compiled a unique anthology of readings, from ancient times to the present, that includes Hippocrates Julian of Norwich's Revelations of Divine Love, penned in the 1390s Dorothea Dix Aaron T. Beck Carl Rogers and others, culled from religious texts, clinical case studies, memoirs, academic lectures, hospital and government records, legal and medical treatises, and art collections. Incorporating historical experiences of medical practitioners and those deemed mentally ill, From Madness to Mental Health also includes an updated bibliography of first-person narratives on mental illness compiled by Gail A. Hornstein.</t>
  </si>
  <si>
    <t>ContentsBrain Science, Nerves, and Clinical PsychiatryIllustrationsAcknowledgmentsIntroductionPart I: The Pneumatic AgeThe Bible, 1 SamuelEuripidesHippocratesThe Bible, Mark 5Soranus of EphesusSarabiyun Ibn IbrahimIbn Sina [Avicenna]Julian of NorwichDesiderius ErasmusRobert BurtonJohn BrydallHermann BoerhaaveWilliam CullenPart II: The Age of OptimismPhilippe PinelJohann Christian August Heinroth&lt;/</t>
  </si>
  <si>
    <t xml:space="preserve"> There is no comparable sourcebook dealing with mental illness in Western society and this collection of texts fills an existing void. — Gerald Grob, Professor of the History of Medicine Emeritus, Rutgers University Mental illness has long been one of the most baffling phenomena known to us. It is devastating for the individual suffering from it and incomprehensible for those around him or her. This exquisite volume brings together a number of essential texts in the history of psychiatry, highlighting the changing ideas of physicians and the experience of madness. It is an invaluable aid to students in the history of psychiatry, psychology, medicine, and the humanities. — Hans Pols, Unit for the History and Philosophy of Science, University of Sydney A rich and thought-provoking collection of historical sources that remind us of the limitations of our own passing perspectives on madness and mental health. — Eric J. Engstrom, Department of History, Humboldt University, Berlin There is no real shortage of histories of psychiatry, but there is nothing comparable to Eghigian's compilation of key historical source texts that illuminate the changing concepts of constructs of mental disorders over time in From Madness to Mental Health. — Metapsychology This is an invaluable collection, highly recommended for both students and mental health researchers, as a sourcebook for ongoing study of the history of the idea of mental illness and its treatment. — Journal of Sociology and Social Welfare</t>
  </si>
  <si>
    <t>Greg Eghigian is the director of the science, technology, and society program and associate professor of modern history at Pennsylvania State University. He is the author and editor of numerous books, including The Self as Project: Politics and Human Sciences in the Twentieth Century.</t>
  </si>
  <si>
    <t>Herbs and Roots</t>
  </si>
  <si>
    <t>A History of Chinese Doctors in the American Medical Marketplace</t>
  </si>
  <si>
    <t>Venit Shelton, Tamara</t>
  </si>
  <si>
    <t xml:space="preserve"> MED004000 MEDICAL / Alternative &amp; Complementary Medicine; MED039000 MEDICAL / History; SOC043000 SOCIAL SCIENCE / Ethnic Studies / Asian American Studies</t>
  </si>
  <si>
    <t>An innovative, deeply researched history of Chinese medicine in America and the surprising interplay between Eastern and Western medical practice   Chinese medicine has a long history in the United States, with written records dating back to the American colonial period. In this intricately crafted history, Tamara Venit Shelton chronicles the dynamic systems of knowledge, therapies, and materia medica crossing between China and the United States from the eighteenth century to the present. Chinese medicine, she argues, has played an important and often unacknowledged role in both facilitating and undermining the consolidation of medical authority among formally trained biomedical scientists in the United States.   Practitioners of Chinese medicine, as racial embodiments of “irregular” medicine, became useful foils for Western physicians struggling to assert their superiority of practice. At the same time, Chinese doctors often embraced and successfully employed Orientalist stereotypes to sell their services to non-Chinese patients skeptical of modern biomedicine. What results is a story of racial constructions, immigration politics, cross-cultural medical history, and the lived experiences of Asian Americans in American history.</t>
  </si>
  <si>
    <t>Venit SheltonTamara: Tamara Venit Shelton is associate professor of history at Claremont McKenna College and author of A Squatter’s Republic: Land and the Politics of Monopoly in California, 1850–1900.</t>
  </si>
  <si>
    <t>The Mastery of Submission</t>
  </si>
  <si>
    <t>Inventions of Masochism</t>
  </si>
  <si>
    <t>Noyes, John K.</t>
  </si>
  <si>
    <t xml:space="preserve"> LIT025000 LITERARY CRITICISM / Subjects &amp; Themes / General ; PSY015000 PSYCHOLOGY / History; PSY016000 PSYCHOLOGY / Human Sexuality (see also SOCIAL SCIENCE / Human Sexuality)</t>
  </si>
  <si>
    <t>Noyes documents the evolution of the concept of masochism with scenes in literature from John Cleland's Fanny Hill through Sacher-Masoch's Venus in Furs and Pauline Reage's Story of 0.</t>
  </si>
  <si>
    <t xml:space="preserve"> An interesting book.... Historians will find this book full of interesting historical speculations about the origin and evolution of masochism.... A very carefully argued and imaginative piece of work that will be indispensable to anyone working in the history of sexuality.  That individuals sometimes derive sexual pleasure from submission to cruel discipline is no longer a dark secret hidden in society's closet. As witnessed in many popular movies, sadomasochism has entered the mainstream. How it achieved this status and, more important, its origins are the focus of this scholarly work.... This well-researched and penetrating study, geared to academics and the most informed lay readers, is recommended for academic libraries.  An excellent and informative study.... John Noyes's book is rich in content, complex in argument, and profitable meat for the analytic reader to chew on.  Noyes has written an erudite, thoughtful book on masochism.... The breadth of Noyes's scholarship is impressive.  Noyes presents a scholarly examination of the history of ambiguities of the concept of masochism.... Throughout, he analyzes fiction dealing with masochism, and constantly points to the sociocultural milieu surrounding this behavior as both defining it and producing motives for engaging in it. Elaine Showalter, Princeton University: A very erudite, comprehensive, and searching study, which investigates masochism from a variety of perspectives. </t>
  </si>
  <si>
    <t>NoyesJohn K.: John K. Noyes is Associate Professor of German and Program Coordinator, Theory of Literature, University of Cape Town, South Africa.</t>
  </si>
  <si>
    <t>Reflective Writing in Medical Practice</t>
  </si>
  <si>
    <t>A Linguistic Perspective</t>
  </si>
  <si>
    <t>Locher, Miriam A.</t>
  </si>
  <si>
    <t>Language at Work</t>
  </si>
  <si>
    <t xml:space="preserve"> LAN004000 LANGUAGE ARTS &amp; DISCIPLINES / Communication Studies; MED000000 MEDICAL / General; MED074000 MEDICAL / Physician &amp; Patient</t>
  </si>
  <si>
    <t>This book reports the results of a linguistic analysis of reflective written texts, produced during medical education or practice. It explores the topics and communication skills the authors write about, how the narratives develop, how these texts are shaped, what genres influence their composition, how relational work surfaces in them and how the writers linguistically create their identities as experts or novices. It is clear that both experienced and trainee medics grapple with the place of emotions in their communicative acts, and with the idea of what it means to be a doctor. The book makes a valuable contribution to genre analysis, interpersonal pragmatics and the study of linguistic identity construction, and will be essential reading for those involved in teaching doctor–patient communication skills.</t>
  </si>
  <si>
    <t>1. Reflective Writing in Medical Practice2. Context and Data3. The Choice of Themes: On Communication Strategies and Challenging Situations4. Communication Skills in Action: From Keeping Eye Contact to Creating Rapport5. Reflective Writing as Genre: A Text Linguistic Perspective6. Interpersonal Pragmatics in Reflective Writing7. Interpersonal Pragmatics and Identity Construction8. ConclusionsAppendices       ReferencesSubject IndexAuthor IndexBionote</t>
  </si>
  <si>
    <t>This book is a very welcome and timely contribution to the emerging body of linguistic research in medical humanities. The book is an extraordinary example of the painstaking interdisciplinary research endeavour that forms its background, and a lucid narration by the author on the results of that research. A must read for linguistic scholars in medical humanities, medical educators, medical professionals and anyone else with an interest in how reflective practices can enhance medical communication and practice.Reflective Writing in Medical Practice is a theoretically engaging and nuanced examination of reflective writing by medical students and practicing physicians. Drawing upon numerous compelling and instructive text excerpts, Miriam A. Locher masterfully integrates insights from separate analyses of genre, interpersonal pragmatics, and linguistic identity construction – resulting in illuminating reading for students and practitioners who work at the intersection of discourse analysis and medical humanities.</t>
  </si>
  <si>
    <t>LocherMiriam A.: Miriam A. Locher is Professor of the Linguistics of English, University of Basel, Switzerland. She is co-editor (with Franziska Gygax) of Narrative Matters in Medical Contexts across Disciplines (2015, John Benjamins) and co-editor (with Andreas H. Jucker) of Pragmatics of Fiction (2017, de Gruyter).Miriam A. Locher is Professor of the Linguistics of English, University of Basel, Switzerland. She is co-editor (with Franziska Gygax) of Narrative Matters in Medical Contexts across Disciplines (2015, John Benjamins) and co-editor (with Andreas H. Jucker) of Pragmatics of Fiction (2017, de Gruyter).</t>
  </si>
  <si>
    <t>Deadly River</t>
  </si>
  <si>
    <t>Cholera and Cover-Up in Post-Earthquake Haiti</t>
  </si>
  <si>
    <t>Frerichs, Ralph R.</t>
  </si>
  <si>
    <t xml:space="preserve"> HIS041000 HISTORY / Caribbean &amp; West Indies / General; MED028000 MEDICAL / Epidemiology; SOC040000 SOCIAL SCIENCE / Disasters &amp; Disaster Relief</t>
  </si>
  <si>
    <t>In October 2010, nine months after the massive earthquake that devastated Haiti, a second disaster began to unfold—soon to become the world's largest cholera epidemic in modern times. In a country that had never before reported cholera, the epidemic mysteriously and simultaneously appeared in river communities of central Haiti, eventually triggering nearly 800,000 cases and 9,000 deaths. What had caused the first cases of cholera in Haiti in recorded history? Who or what was the deadly agent of origin? Why did it explode in the agricultural-rich delta of the Artibonite River? When answers were few, rumors spread, causing social and political consequences of their own. Wanting insight, the Haitian government and French embassy requested epidemiological assistance from France. A few weeks into the epidemic, physician and infectious disease specialist Renaud Piarroux arrived in Haiti.In Deadly River, Ralph R. Frerichs tells the story of the epidemic—of a French disease detective determined to trace its origins so that he could help contain the spread and possibly eliminate the disease—and the political intrigue that has made that effort so difficult. The story involves political maneuvering by powerful organizations such as the United Nations and its peacekeeping troops in Haiti, as well as by the World Health Organization and the U.S. Centers for Disease Control. Frerichs explores a quest for scientific truth and dissects a scientific disagreement involving world-renowned cholera experts who find themselves embroiled in intellectual and political turmoil in a poverty-stricken country.Frerichs's narrative highlights how the world’s wealthy nations, nongovernmental agencies, and international institutions respond when their interests clash with the needs of the world’s most vulnerable people. The story poses big social questions and offers insights not only on how to eliminate cholera in Haiti but also how nations, NGOs, and international organizations such as</t>
  </si>
  <si>
    <t>Preface Introduction 1. Upheaval 2. Vibrio Cholerae 3. Rumors 4. Stealth 5. Hypotheses 6. Maps 7. Altered Reality 8. Journalists 9. Secrecy 10. Obfuscation 11. Speculation 12. Pandemics and South Asia 13. Report 14. Vodou and Cholera 15. Inquiry 16. Politics before Science 17. Nepal 18. Concealed in the Field 19. Quarantine and Isolation 20. The Wall Cracks 21. Answers 22. Sanitation, Water, and Vaccination 23. Struggles and Elimination 24. Rapprochement Epilogue</t>
  </si>
  <si>
    <t>Dr. Raymond Richard Neutra, retired chief of the Division of Environmental and Occupational Disease Control, California Department of Public Health: Deadly River tells two fascinating stories. One is about epidemiological and molecular biology detective work. This work justified the growing certainty that defective United Nations procedures had allowed Nepalese peacekeepers to start a devastating cholera epidemic in Haiti. The second story is about how the UN, the WHO, elements of the Haitian government, and the CDC did their best to prevent these facts from coming to light. They told themselves that they did this to serve what they thought was the greater public good. They pushed forward scientists with an academic ax to grind who had theories congenial to their agenda. We are used to industrial interests 'manufacturing doubt' about ‘inconvenient truths.’ This second story shows that governments do it as well. John J. Mekalanos, Harvard Medical School: Deadly River tells the story of how the lethal disease cholera found its way from the high valleys of the Himalayas to the tropical landscapes of Haiti, months after the devastating 2010 Port-au-Prince earthquake. This knowledge didn't come easy but was acquired through the dogged efforts of many investigators (a dedicated French epidemiologist, international infectious disease experts, molecular biologists, and journalists) all of whom were focused on finding the truth rather than accepting speculation or unproven theories. Ralph R. Frerichs's book is a fascinating read that also provides many insights into the strengths and weaknesses of human nature—curiosity, skepticism, stubbornness, ignorance, pride, denial, deception—all framed by a tragic event that has changed the lives of millions of impoverished people. Laura Price: All public health students should read this book for two reasons: first, for the in-depth story of the scientific investigation of the source of</t>
  </si>
  <si>
    <t>FrerichsRalph R.: Ralph R. Frerichs is Professor Emeritus of Epidemiology at UCLA.</t>
  </si>
  <si>
    <t>Obesity in Canada</t>
  </si>
  <si>
    <t>Critical Perspectives</t>
  </si>
  <si>
    <t>Ellison, Jenny  / Mitchinson, Wendy / McPhail, Deborah</t>
  </si>
  <si>
    <t xml:space="preserve"> HIS000000 HISTORY / General; HIS006000 HISTORY / Canada / General; MED000000 MEDICAL / General; SOC026000 SOCIAL SCIENCE / Sociology / General; SOC032000 SOCIAL SCIENCE / Gender Studies</t>
  </si>
  <si>
    <t>Obesity in Canada takes a broader, critical perspective of our supposed obesity epidemic</t>
  </si>
  <si>
    <t>Introduction: Obesity in Canada by Jenny Ellison, Deborah McPhail and Wendy MitchinsonPart One: Critical Perspectives on Obesity Science 1. Hearing Noises and Noticing Silence: Towards a Critical Engagement with Canadian Body Weight Statistics by Michael Gard2. &amp;ldquoObesity&amp;rdquo as Process: The Medicalization of Fatness by Canadian Researchers, 1971-2010 by Elise Paradis3. The Geneticization of Aboriginal Diabetes and Obesity: Adding Another Scene to the Story of the Thrifty Gene by Jennifer Poudrier4. Diabesity or the &amp;ldquoTwin Epidemics&amp;rdquo: Reflections on the Iatrogenic Consequences of Stigmatizing Lifestyle to Reduce the Incidence of Diabetes Mellitus in Canada by Darlene McNaughton and Cynthia Smith5. Spoon Fed: Learning about &amp;ldquoObesity&amp;rdquo in Dietetics by Julie E. Rochefort, Andrea Senchuk, Jennifer Brady and Jacqui Gingras6. Aboriginal People´s Clinical Encounters with Obesity: A Conversation with Barry Interview by Deborah McPhailPart Two: Who is Responsible for Obesity?7. Mother Blaming and Obesity: An Alternative Perspective by Wendy Mitchinson8. Obesity, Risk, and Responsibility: The Discursive Production of the &amp;ldquoUltimate At-Risk Child&amp;rdquo by Pamela Ward9. Obesity Panic, Body Surveillance, and Pedagogy: Elementary Teachers´ Response to &amp;ldquoObesity Messaging&amp;rdquo by LeAnne Petherick and Natalie Beausoleil10. Find Your Greatness: Responsibility, Policy and the Problem of Childhood Obesity by Charlene ElliottPart Three: Representations Of, and Responses To, Obesity11. From &amp;ldquoFU&amp;rdquo to &amp;ldquoBe Yourself&amp;rdquo: Fat Activisms in Canada by Jenny Ellison12. Having Your Jiggs Dinner and Eating It, Too: Newfoundland Obesity and the Affects of Tradition by Deborah McPhail13. Screening the Un-Scene: Deconstructing the (Bio)politics of Story Telli</t>
  </si>
  <si>
    <t xml:space="preserve">Ann Braithwaite: Obesity in Canada is a welcome, and much needed, addition to the study of the fat body as a cultural, social, political, historical, and representational artefact…[The editors] offer, as a whole, a powerful  interruption  into more usual ways of thinking about fat and obesity in Canada and elsewhere. Katie LeBesco, Associate Dean, Marymount Manhattan College: This is an interesting and often provocative collection that remedies large gaps in the scholarly literature. I know of no other book that focuses on obesity in the Canadian context in a critical fashion. Esther D. Rothblum, Professor of Women’s Studies, San Diego State University: This book is excellent! The text combines an impressive collection of work that highlights the intersection of gender, race, ethnicity, sexuality and socio-economic perspectives in our discussion about obesity. The scholarship is current and makes unique contributions to the field of fat studies. </t>
  </si>
  <si>
    <t>EllisonJenny : Jenny Ellison is the Curator of Sport and Leisure at the Canadian Museum of History, and co-editor of Obesity in Canada: Critical Perspectives, also published by University of Toronto Press.McPhailDeborah: Deborah McPhail is an assistant professor in the Department of Community Health Sciences in the Max Rady College of Medicine at the University of Manitoba MitchinsonWendy: Wendy Mitchinson is a Canadian historian and a Distinguished Professor Emerita in University of Waterloo.</t>
  </si>
  <si>
    <t>The Twenty-fifth Anniversary Edition</t>
  </si>
  <si>
    <t>Bliss, Michael</t>
  </si>
  <si>
    <t xml:space="preserve"> HEA039050 HEALTH &amp; FITNESS / Diseases / Diabetes; HIS006000 HISTORY / Canada / General; MED039000 MEDICAL / History</t>
  </si>
  <si>
    <t>The discovery of insulin at the University of Toronto in 1921-22 was one of the most dramatic events in the history of the treatment of disease. Insulin was a wonder-drug with ability to bring patients back from the very brink of death, and it was no surprise that in 1923 the Nobel Prize for Medicine was awarded to its discoverers, the Canadian research team of Banting, Best, Collip, and Macleod. In this engaging and award-winning account, historian Michael Bliss recounts the fascinating story behind the discovery of insulin– a story as much filled with fiery confrontation and intense competition as medical dedication and scientific genius. Originally published in 1982 and updated in 1996, The Discovery of Insulin has won the City of Toronto Book Award, the Jason Hannah Medal of the Royal Society of Canada, and the William H. Welch Medal of the American Association for the History of Medicine.</t>
  </si>
  <si>
    <t xml:space="preserve">Washington Post: The Discovery of Insulin deserves a place on the bookshelf alongside such eye-openers as James Watson's The Double Helix. London Review of Books:'The definitive history ... well written, highly readable.'British Medical Journal: Scrupulously researched and compellingly readable ... I wholeheartedly recommend it to anyone with an interest in diabetes, medical history, or medical scandal and gossip. </t>
  </si>
  <si>
    <t>BlissMichael: Michael Bliss is University Professor Emeritus in the Department of History and the History of Medicine Program at the University of Toronto.</t>
  </si>
  <si>
    <t>Differential Mortality in the United States</t>
  </si>
  <si>
    <t>A Study in Socioeconomic Epidemiology</t>
  </si>
  <si>
    <t>Kitagawa, Evelyn M. / Hauser, Philip M.</t>
  </si>
  <si>
    <t>Vital and Health Statistics Monographs, American Public Health Association</t>
  </si>
  <si>
    <t xml:space="preserve"> MED028000 MEDICAL / Epidemiology; MED078000 MEDICAL / Public Health</t>
  </si>
  <si>
    <t>Russian Physicians in an Era of Reform and Revolution, 1856-1905</t>
  </si>
  <si>
    <t>Frieden, Nancy M.</t>
  </si>
  <si>
    <t>111</t>
  </si>
  <si>
    <t xml:space="preserve"> MED074000 MEDICAL / Physician &amp; Patient</t>
  </si>
  <si>
    <t>This history of the medical profession in pre-Revolutionary Russia examines an influential segment of the educated elite. The author shows how Russian physicians differed in social origin, careers, and professionalization from their counterparts in other lands.Originally published in 1982.The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</si>
  <si>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Ethics Challenges in Forensic Psychiatry and Psychology Practice</t>
  </si>
  <si>
    <t>Griffith, Ezra</t>
  </si>
  <si>
    <t xml:space="preserve"> PSY014000 PSYCHOLOGY / Forensic Psychology; PSY046000 PSYCHOLOGY / Practice Management; SOC016000 SOCIAL SCIENCE / Human Services</t>
  </si>
  <si>
    <t>Forensic psychiatry and psychology involve specialized practice with unique patients, including children, the incarcerated, and involuntary clients, presenting practitioners with specific ethics challenges. In this volume, Ezra E. H. Griffith offers a selection of engaging essays that guide practicing forensic specialists through particular situations that often result in ethics dilemmas.In chapters covering topics such as forensic practice and critical feminist theory, neuroethics in court, work with asylum applicants, and ethics problems presented by the internet, the contributors demonstrate methods to help practitioners resolve problems that they are likely to encounter in forensic practice. The concentrated focus on thinking through ethics quandaries encourages forensic practitioners to reflect regularly on the ethics dimensions of their work and provides them with the tools to create ethics-based solutions that are transparent and understandable and best serve their clients. This essential book provides a roadmap for specialists in these evolving fields to recognize dilemmas through reflection and consideration, thoughtfully articulate the problems, and create solutions.</t>
  </si>
  <si>
    <t>Introduction, by Ezra E. H. GriffithPart I: Approaches to Solving Ethics Problems in Forensic Practice1. Resolving Ethics Dilemmas in Forensic Practice, by William Connor Darby and Robert Weinstock2. Feminism and Forensic Ethics, by Navneet Sidhu and Philip Candilis3. Ethics Challenges for Forensic Practice in a Context of Limited Resources, by Maisha Emmanuel and Michael Campbell 4. On Wearing Two Hats: Ethics Challenges and Role Conflicts in Forensic Practice, by Rebecca Weintraub Brendel5. Objectivity and Boundaries of Competence as Ethical Issues in Forensic Assessments, by Jennifer Cox and Stanley L. BrodskyPart II: Ethics in Major Areas of Forensic Practice6. Minors’ Autonomy in Forensic Child and Adolescent Practice, by Peter Ash7. Ethics Dilemmas in Correctional Institutions, by Graham D. Glancy and Alexander Simpson8. Forensic Ethics and Involuntary Outpatient Commitment, by Ezra E. H. Griffith and Daniel Papapietro9. Neuroscience in Forensic Contexts: Ethical Concerns, by Stephen J. MorsePart III: Specific Ethics Problems in Forensic Practice10. Ethical Issues in the Use of Psychological Testing in Forensic Assessment, by Lori L. Hauser11. Ethics and the Mandated Video Recording of Forensic Evaluations, by Richard Martinez and B. Thomas Gray12. Current Ethics Dilemmas in the Assessment and Treatment of Sex Offenders, by Dominique Bourget and John Bradford13. The Internet and Forensic Ethics, by Patricia R. Recupero and Frederick G. Reamer14. Ethical Dilemmas in the Forensic Psychiatric Evaluation of Guantánamo Detainees Mass-Administered Mefloquine, by Remington L. Nevin and Elspeth Cameron Ritchie15. Terrorism and National-Security Evaluations: Ethics Dilemmas in Forensic Practice, by Stephen N. Xenakis16. Ethics and Forensic Specialists Interacting with the Media, by Brian K. Cooke17. Ethical Dilemmas for Forensic Practitioners Working with Asylum Petitio</t>
  </si>
  <si>
    <t>Jerrold F. Rosenbaum, MD, Harvard Medical School:The challenge of feeling beholden to both legal process and moral justice, to both the law and its procedures, as well as patient well-being and the Hippocratic oath, creates dilemmas that must be wrestled with. This volume features contributions from those who have studied, experienced, and considered these ethical challenges in forensic psychiatry and psychology and offers wisdom, guidance, and the intellectual tools to work through each of these unique situations.Glen O. Gabbard, MD, Baylor College of Medicine:This new volume on ethics in forensic psychiatry and psychology is an impressively comprehensive compendium. Ezra E. H. Griffith has collected the leading experts in their respective fields to write an enormously valuable and user-friendly text. The major ethical dilemmas are clearly outlined, and the strategies to deal with them will be extraordinarily helpful to readers who are facing forensic challenges in their work. I highly recommend it to all forensic mental health practitioners and to those clinicians outside the forensic field who face ethical quandaries with their patients.Larry R. Faulkner, MD, president and CEO, American Board of Psychiatry and Neurology:From a cogent review of established approaches to solving ethics problems to more specific strategies to address particular ethics challenges in a variety of settings and populations, Ezra E. H. Griffith and colleagues provide helpful suggestions and methods that can serve as a practical guide for any forensic specialist.Maria A. Oquendo, MD, PhD, University of Pennsylvania:Ethics challenges are not limited to forensic practitioners.  General psychiatrists and psychologists grapple with them plenty.  This excellent book seeks to provide guidance and principles that can be employed to approach an ethical dilemma, rather than prescriptions for thought and action.  It is a must-read for the thoughtful clinician.</t>
  </si>
  <si>
    <t>GriffithEzra: Ezra Griffith is Professor of Psychiatry and African-American Studies, Emeritus in the Yale School of Medicine, where he is also Deputy Chairman for Diversity and Organizational Ethics and Senior Research Scientist in the Department of Psychiatry. He is the editor of the Journal of the Academy of Psychiatry and the Law. His most recent book is Forensic Psychiatry and Psychology Practice: Bearing Witness to Change (CRC Press, 2016).Ezra E. H. Griffith is professor emeritus of psychiatry and African American studies at Yale University. He is editor of the Journal of the American Academy of Psychiatry and the Law. He is the recipient of the Seymour Pollack Award and the American Psychiatric Association’s 2010 Isaac Ray Award for his distinguished achievements in forensic psychiatry.</t>
  </si>
  <si>
    <t>Making Medicare</t>
  </si>
  <si>
    <t>New Perspectives on the History of Medicare in Canada</t>
  </si>
  <si>
    <t>Marchildon, Gregory</t>
  </si>
  <si>
    <t xml:space="preserve"> HEA028000 HEALTH &amp; FITNESS / Health Care Issues; HIS006000 HISTORY / Canada / General; POL028000 POLITICAL SCIENCE / Public Policy / General</t>
  </si>
  <si>
    <t>This collection fills a serious gap in the existing literature by providing a comprehensive policy history of Medicare in Canada.</t>
  </si>
  <si>
    <t>Preface and Acknowledgements Gregory P. Marchildon (The University of Regina)   Canadian Medicare: Why History Matters Gregory P. Marchildon  Part One: National History of Medicare   The Foundations of National Public Hospital Insurance Aleck Ostry (University of Victoria)  Into Thin Air: Making National Health Policy, 1939-45 Heather MacDougall (University of Waterloo)  The Liberal Party and the Achievement of National Medicare P.E. Bryden (University of Victoria)  After Medicare: Regionalization and Canadian Health Care Reform Terry Boychuk (Macalester College)  Part Two: Individual Provincial Histories of Medicare   Four Precursors of Medicare in Saskatchewan C. Stuart Houston and Merle Massie (University of Saskatchewan)  The Road Not Taken: The 1945 Health Services Planning Commission Proposals and Physician Remuneration in Saskatchewan Gordon S. Lawson (Public Works and Government Services Canada)  The Hoadley Commission (1932-34) and Health Insurance in Alberta Robert Lampard (University of Alberta)  From Bennettcare to Medicare: The Morphing of Medical Care Insurance in British Columbia Gregory P. Marchildon and Nicole C. O&amp;#39Byrne (University of New Brunswick)  Newfoundland&amp;#39s Cottage Hospital System, 1920-1970 Gordon S. Lawson and Andrew F. Noseworthy (Former Deputy Clerk and Associate Secretary to Cabinet, Government of Newfoundland and Labrador)  The State and For-Profit Hospitals in Quebec, 1961-1975 Aline Charles (Universit&amp;eacute Laval) and Fran&amp;ccedilois Gu&amp;eacuterard (Universit&amp;eacute du Qu&amp;eacutebec &amp;agrave Chicoutimi)  Part Three: Other Perspectives   The Struggle to Implement Medicare Allan Blakeney (former Premier of S</t>
  </si>
  <si>
    <t xml:space="preserve">Holly Doan: Making Medicare fills a void [in the history of Canadian medicine]. Contributors in a series of essays recount the Canadian struggle for public health insurance. The result is insightful and surprising – like the story of the  cottage hospitals  of Newfoundland &amp;amp Labrador. </t>
  </si>
  <si>
    <t>MarchildonGregory: Gregory P. Marchildon is Professor and Ontario Research Chair in Health Policy and System Design at the Institute of Health Policy, Management and Evaluation, University of Toronto.</t>
  </si>
  <si>
    <t>The Social Medicine Reader, Volume I, Third Edition</t>
  </si>
  <si>
    <t>Ethics and Cultures of Biomedicine</t>
  </si>
  <si>
    <t>Churchill, Larry R. / King, Nancy M. P. / Estroff, Sue E. / Oberlander, Jonathan / Walker, Rebecca L. / Strauss, Ronald P. / Saunders, Barry F. / Buchbinder, Mara</t>
  </si>
  <si>
    <t>Preface to the Third EditionixIntroduction 1Part I. Experiences of Illness andClinician-Patient RelationshipsSilver Water / Amy Bloom7 Is She Experiencing any Pain? : Disability and thePhysician-Patient Relationship / S. K. Toombs 15The Cost ofAppearances / Arthur Frank 20The Ship Pounding / DonaldHall 25God at the Bedside / Jerome Groopman27The Use of Force / William Carlos Williams 32SundayDialogue: Conversations between Doctor and Patient / Rebecca Dresser36What the Doctor Said / Raymond Carver 42Part II.Professionalism and the Culture of MedicineThe Learning Curve / AtulGawande 45The Perfect Code / Terrence Holt63Coeur d'Alene / Richard B. Weinberg 78The  Worthy Patient: Rethinking the  Hidden Curriculum  in Medical Education / Robin T. Higashi,Allison Tillack, Michael A. Steinman, C. Bree Johnston, and G. MichaelHarper 82How Doctors Think: Clinical Judgement and the Practiceof Medicine / Kathryn Montgomery 95Healing Skills for MedicalPractice / Larry R. Churchill and David Schenck 101The HairStylist, the Corn Merchant, and the Doctor: Ambiguously Altruistic / LoisShepherd 111Necessary Accessories / Nusheen Ameenuddin127The Critical Vocation of the Essay / Barry F. Saunders132The Art of Medicine: Asthma and the Value of Contradictions/ IanWhitmarsh 140Script / Mara Buchbinder and DraganaLassiter 145Ordinary Medicine: The Power and Confusion ofEvidence / Sharon R. Kaufman 149 Ethics and Clinical Research :The 50th Anniversary of Beecher's Bombshell / David S. Jones, Christine Grady, andSusan E. Lederer 154Part III. Health Care Ethics and theClinician's RoleGlossary of Basic Ethical</t>
  </si>
  <si>
    <t>Exploitation and Developing Countries</t>
  </si>
  <si>
    <t>The Ethics of Clinical Research</t>
  </si>
  <si>
    <t>Hawkins, Jennifer S. / Emanuel, Ezekiel J.</t>
  </si>
  <si>
    <t xml:space="preserve"> MED050000 MEDICAL / Ethics; PHI005000 PHILOSOPHY / Ethics &amp; Moral Philosophy</t>
  </si>
  <si>
    <t>When is clinical research in developing countries exploitation? Exploitation is a concept in ordinary moral thought that has not often been analyzed outside the Marxist tradition. Yet it is commonly used to describe interactions that seem morally suspect in some way. A case in point is clinical research sponsored by developed countries and carried out in developing countries, with participants who are poor and sick, and lack education. Such individuals seem vulnerable to abuse. But does this, by itself, make such research exploitative? Exploitation and Developing Countries is an attempt by philosophers and bioethicists to reflect on the meaning of exploitation, to ask whether and when clinical research in developing countries counts as exploitative, and to consider what can be done to minimize the possibility of exploitation in such circumstances. These reflections should interest clinical researchers, since locating the line between appropriate and inappropriate use of subjects--the line between exploitation and fair use--is the central question at the heart of research ethics. Reflection on this rich and important moral concept should also interest normative moral philosophers of a non-Marxist bent.  In addition to the editors, the contributors are Richard J. Arneson, Alisa L. Carse, Margaret Olivia Little, Thomas Pogge, Andrew W. Siegel, and Alan Wertheimer.</t>
  </si>
  <si>
    <t xml:space="preserve"> This is an outstanding contribution to the growing literature on the ethics of research with human subjects, and a fine example of what bioethics can offer at its best. Anyone with a serious interest in these issues will need to read this book from start to finish. —Daniel Wikler, Harvard School of Public HealthThe writing style is consistently concise, the arguments are well developed, and the authors stay on topic. . . . Though this book is demanding, I recommend reading it in its entirety if possible. Each author has a unique approach to the problem of exploitation in research in the developing world, and the reader needs to take in all aspects of this nuanced problem in order to understand it.---Carmen Paradis, New England Journal of MedicineEditors Hawkins and Emanuel, along with notable philosophers and bioethicists serving as contributors, tackle theoretical and practical issues relating to the ethics of clinical research carried out in the developing world. . . . The quality of the essays and the timeliness of the issues might make it suitable even for some general readers, especially those with an interest in issues relating to social justice.---M.W. Sontag, Choice This book contributes significantly to the literature on exploitation in clinical research conducted in the developing world. —Patricia Marshall, Case Western Reserve UniversityIt is clear from these essays that the mores of western bioethics are often inadequate or ill-defined to meet the research needs of developing countries without closer long-term interaction of this kind, leading to mutual understanding between rich and poor countries, it will be difficult to make further progress in this critically important field.The essays in this volume are uniformly strong, and those with an interest in the topic will profit from reading it cover to cover. On the whole, the book exhibits a firm command of the facts that pertain to international</t>
  </si>
  <si>
    <t>Jennifer S. Hawkins is assistant professor of philosophy at the University of Toronto.  Ezekiel J. Emanuel is chairman of the Department of Bioethics at the Clinical Center of the National Institutes of Health.</t>
  </si>
  <si>
    <t>Collaborative Caring</t>
  </si>
  <si>
    <t>Stories and Reflections on Teamwork in Health Care</t>
  </si>
  <si>
    <t>Leonard, Michael / Gordon, Suzanne / Feldman, David</t>
  </si>
  <si>
    <t xml:space="preserve"> MED109000 MEDICAL / Essays</t>
  </si>
  <si>
    <t>Teamwork is essential to improving the quality of patient care and reducing medical errors and injuries. But how does teamwork really function? And what are the barriers that sometimes prevent smart, well-intentioned people from building and sustaining effective teams? Collaborative Caring takes an unusual approach to the topic of teamwork. Editors Suzanne Gordon, Dr. David L. Feldman, and Dr. Michael Leonard have gathered fifty engaging first-person narratives provided by people from various health care professions.Each story vividly portrays a different dimension of teamwork, capturing the complexity—and sometimes messiness—of moving from theory to practice when it comes to creating genuine teams in health care. The stories help us understand what it means to be a team leader and an assertive team member. They vividly depict how patients are left out of or included on the team and what it means to bring teamwork training into a particular workplace. Exploring issues like psychological safety, patient advocacy, barriers to teamwork, and the kinds of institutional and organizational efforts that remove such barriers, the health care professionals who speak in this book ultimately have one consistent message: teamwork makes patient care safer and health care careers more satisfying. These stories are an invaluable tool for those moving toward genuine interprofessional and intraprofessional teamwork.</t>
  </si>
  <si>
    <t xml:space="preserve">Susanne Murphy: Collaborative Caring includes an examination of interprofessional practice, teamwork, and collaborative practice or collaborative caring. By using narratives and reflections that relate to real events in health care, this book discusses the contemporary concept of working together in teams. This publication is very relevant in the context of current health systems and is effective to stimulate reflection on action as individuals and teams work together toward common goals while at times taking a different approach. John R. Clarke, MD, Professor of Surgery, Drexel University Clinical Director for Patient Safety and Quality Initiatives, ECRI Institute Clinical Director, Pennsylvania Patient Safety Authority: Teamwork is the neglected part of medical training and the new frontier for the reliable delivery of quality care. It is not enough to know what to do providers need to be able to deliver that knowledge reliably—and that takes teamwork. This book emphasizes the essential elements of true teamwork: actions coordinated by a shared goal, a shared mental model of the situation, crossmonitoring, a flat hierarchy, mutual respect, and trust. If your operating room team or patient care team does not have these characteristics, this book is for you. Audrey Lyndon, PhD, RNC, FAAN, University of California San Francisco: Collaborative Caring makes a unique contribution in the scope and breadth of teamwork it considers. It is an important book. </t>
  </si>
  <si>
    <t>GordonSuzanne: Suzanne Gordon is coeditor of the Cornell University Press series The Culture and Politics of Health Care Work and was program leader of the Robert Wood Johnson Foundation–funded Nurse Manager in Action Program. She is the author of Nursing against the Odds and The Battle for Veterans' Healthcare coauthor of From Silence to Voice, Life Support, Safety in Numbers, Beyond the Checklist, and Bedside Manners editor of When Chicken Soup Isn't Enough and coeditor of The Complexities of Care, First, Do Less Harm, and Collaborative Caring, all from Cornell.FeldmanDavid: David L. Feldman, MD, is Senior VP and Chief Medical Officer at Hospitals Insurance Company.LeonardMichael: Michael Leonard, MD, is Managing Partner at Safe and Reliable Healthcare, Adjunct Professor of Medicine at Duke University, and a faculty member at the Institute for Healthcare Improvement.</t>
  </si>
  <si>
    <t>A Cabinet of Medical Curiosities</t>
  </si>
  <si>
    <t>Bondeson, Jan</t>
  </si>
  <si>
    <t xml:space="preserve"> ART059000 ART / Museum Studies; HIS010000 HISTORY / Europe / General; MED039000 MEDICAL / History</t>
  </si>
  <si>
    <t>Long ago, curiosities were arranged in cabinets for display: a dried mermaid might be next to a giant's shinbone, the skeletons of conjoined twins beside an Egyptian mummy. In ten essays, Jan Bondeson brings a physician's diagnostic skills to various unexpected, gruesome, and extraordinary aspects of the history of medicine: spontaneous human combustion, colonies of snakes and frogs living in a person's stomach, kings and emperors devoured by lice, vicious tribes of tailed men, and the Two-Headed Boy of Bengal.Bondeson tells the story of Mary Toft, who gained notoriety in 1726 when she allegedly gave birth to seventeen rabbits. King George I, the Prince of Wales, and the court physicians attributed these monstrous births to a  maternal impression  because Mary had longed for a meal of rabbit while pregnant. Bondeson explains that the fallacy of maternal impressions, conspicuous in the novels of Goethe, Sir Walter Scott, and Charles Dickens, has ancient roots in Chinese and Babylonian manuscripts.Bondeson also presents the tragic case of Julia Pastrana, a Mexican Indian woman with thick hair growing over her body and a massive overgrowth of the gums that gave her a simian or ape-like appearance. Called the Ape Woman, she was exhibited all over the world. After her death in 1860, Julia's husband, who had also been her impresario, had her body mummified and continued to exhibit it throughout Europe. Bondeson tracked the mummy down and managed to diagnose Julia Pastrana's condition as the result of a rare genetic syndrome.</t>
  </si>
  <si>
    <t>BondesonJan: Jan Bondeson teaches at Cardiff University, Wales. He is the author of many books, including The Two-headed Boy, and Other Medical Marvels The Feejee Mermaid and Other Essays in Natural and Unnatural History (both from Cornell) The London Monster The Great Pretenders: The True Stories behind Famous Historical Mysteries, A Cabinet of Medical Curiosities and Buried Alive.</t>
  </si>
  <si>
    <t>Advances in Clinical Chemistry and Laboratory Medicine</t>
  </si>
  <si>
    <t>Renz, Harald / Tauber, Rudolf</t>
  </si>
  <si>
    <t xml:space="preserve"> MED038000 MEDICAL / Hematology; MED045000 MEDICAL / Internal Medicine; MED047000 MEDICAL / Laboratory Medicine</t>
  </si>
  <si>
    <t>This volume comprises the invited plenary lectures and contributed papers presented at the WorldMedLab and the EuroMedLab in Berlin, May 2011 with more than 5.000 participants. The contributions in this volume provide a valuable and wide-ranging overview of current research in Laboratory Medicine and cognate disciplines.Special focus is given to Aging Society (neurological diseases), Tumors, Organ specific dysfunctions and Future of Laboratory Medicine.</t>
  </si>
  <si>
    <t>Harald Renz, University of Marburg, Germany Rudolf Tauber, Charitè, Berlin, Germany.</t>
  </si>
  <si>
    <t>Catalytic Models in Epidemiology</t>
  </si>
  <si>
    <t>Muench, Hugo</t>
  </si>
  <si>
    <t xml:space="preserve"> MED028000 MEDICAL / Epidemiology</t>
  </si>
  <si>
    <t>Orthodontics</t>
  </si>
  <si>
    <t>The State of the Art</t>
  </si>
  <si>
    <t>Barrer, Harry G.</t>
  </si>
  <si>
    <t xml:space="preserve"> MED016030 MEDICAL / Dentistry / Orthodontics</t>
  </si>
  <si>
    <t>Proceedings of the 1978 International Orthodontic Conference, University of Pennsylvania School of Dental Medicine, Centennial Program.</t>
  </si>
  <si>
    <t>America's Healthcare Transformation</t>
  </si>
  <si>
    <t>Strategies and Innovations</t>
  </si>
  <si>
    <t>Phillips, Robert A.</t>
  </si>
  <si>
    <t xml:space="preserve"> BUS020000 BUSINESS &amp; ECONOMICS / Development / Business Development; BUS041000 BUSINESS &amp; ECONOMICS / Management; BUS074000 BUSINESS &amp; ECONOMICS / Nonprofit Organizations &amp; Charities / General; MED000000 MEDICAL / General; MED002000 MEDICAL / Administration; MED035000 MEDICAL / Health Care Delivery; MED043000 MEDICAL / Hospital Administration &amp; Care</t>
  </si>
  <si>
    <t>A revolution in American medicine is in full swing, with the race from fee-for-service to fee-for-value at the front line in an epic battle that will transform healthcare delivery for decades to come. In America’s Healthcare Transformation, eminent physician leader Robert A. Phillips brings together key thought leaders and trail-blazing practitioners, who provide a wide-ranging exploration of the strategies, innovations, and paradigm shifts that are driving this healthcare transformation.The contributors offer a panoramic look at the dramatic changes happening in the field of medicine, changes that put the patient at the heart of the process. Among other subjects, the essays evaluate innovative high quality and low cost care delivery solutions from around the United States and abroad, describe fundamental approaches to measuring the safety of care and the impact that guidelines have on improving quality of care and outcomes, and make a strong case that insurance reform will fundamentally and irreversibly drive delivery reform. In addition, America’s Healthcare Transformation reviews the role of health information technology in creating safer healthcare, provides a primer on the development of a culture of safety, and highlights ground-breaking new ways to train providers in patient safety and quality. Finally, the book looks at reports from Stanford Health Care and Houston Methodist which outline how successful behaviorally based strategies, anchored in values, can energize and empower employees to deliver a superior patient experience.Drawing on the wisdom and vision of today’s leading healthcare innovators, America’s Healthcare Transformation provides a roadmap to the future of American healthcare. This book is essential reading for all health care providers, health care administrators, and health policy professionals, and it will be an invaluable resource in the effort to improv</t>
  </si>
  <si>
    <t>CoverTitleCopyrightContentsPreface and AcknowledgmentsContributing AuthorsPart I. Patient Safety and Quality1. Organizing Performance Management to Support High Reliability Healthcare2. Elimination of Unintended Variation in Patient Care3. Fundamental Approaches to Measuring and Improving Patient Safety4. The Organizational Culture that Supports Patient Safety5. The Role of Health Information Technology in Patient Safety6. Training Physician Leaders in Patient Safety and Quality. Progress and Challenges7. Use of Registries and Public Reporting to Improve HealthcarePart II. Healthcare Delivery Redesign8. Achieving Higher Quality and Lower Costs via Innovations in Healthcare Delivery Design9. Population Health Management. The Lynchpin of Emerging Healthca</t>
  </si>
  <si>
    <t xml:space="preserve"> America's Healthcare Transformation claims that we are in the midst of a fundamental transformation of the practice of medicine and the $3 trillion annual health care industry. Indeed, this claim is persuasively and seamlessly documented by the contents of the book describing 5 domains: patient safety and quality health care delivery redesign emerging paradigms in the practice of medicine health care delivery reform and the patient experience. — Journal of Public Health Management and Practice Based on his own experience in leading effective change in one of America’s premier academic hospitals, Dr. Phillips has brought together leaders from many disciplines to provide guidance on steering medical institutions through the current turbulent changes in U.S. healthcare. By focusing on the key elements in the evolving transformation of healthcare – safety and quality the redesign of healthcare delivery new models of medical practice methods of reimbursement and the patient experience – the book provides a comprehensive overview of where we are, how we got here, and where we still need to go to assure that our healthcare system meets the needs of all patients with the highest quality and in the most compassionate, effective, and efficient manner. As such, it has much to offer a wide range of individuals, from the lay public and those interested in healthcare policy, to those charged with leading operational change in their own institutions on a daily basis.”— Barry S. Coller, M.D., Physician in Chief and Vice President for Medical Affairs, The Rockefeller University</t>
  </si>
  <si>
    <t>ROBERT A. PHILLIPS, MD, PhD is the Executive Vice President and Chief Medical Officer of Houston Methodist and President and CEO of the Houston Methodist Specialty Physician Group in Houston, Texas. He is also a Hypertension Section Editor of the Journal of the American College of Cardiology, and founding president of American Population Health Society.</t>
  </si>
  <si>
    <t>Sick Building Syndrome and the Problem of Uncertainty</t>
  </si>
  <si>
    <t>Environmental Politics, Technoscience, and Women Workers</t>
  </si>
  <si>
    <t>Murphy, Michelle</t>
  </si>
  <si>
    <t xml:space="preserve"> MED061000 MEDICAL / Occupational &amp; Industrial Medicine; POL013000 POLITICAL SCIENCE / Labor &amp; Industrial Relations; SOC028000 SOCIAL SCIENCE / Women's Studies</t>
  </si>
  <si>
    <t>Before 1980, sick building syndrome did not exist. By the 1990s, it wasamong the most commonly investigated occupational health problems in the UnitedStates. Afflicted by headaches, rashes, and immune system disorders, officeworkers—mostly women—protested that their workplaces were filled with toxic hazardsyet federal investigators could detect no chemical cause. This richly detailedhistory tells the story of how sick building syndrome came into being: how indoorexposures to chemicals wafting from synthetic carpet, ink, adhesive, solvents, andso on became something that relatively privileged Americans worried over, felt, andultimately sought to do something about. As Michelle Murphy shows, sick buildingsyndrome provides a window into how environmental politics movedindoors.Sick building syndrome embodied a politics of uncertainty thatcontinues to characterize contemporary American environmental debates. MichelleMurphy explores the production of uncertainty by juxtaposing multiple histories,each of which explains how an expert or lay tradition made chemical exposuresperceptible or imperceptible, existent or nonexistent. She shows how uncertaintyemerged from a complex confluence of feminist activism, office worker protests,ventilation engineering, toxicology, popular epidemiology, corporate science, andecology. In an illuminating case study, she reflects on EPA scientists’ efforts tohave their headquarters recognized as a sick building. Murphy brings all of thesehistories together in what is not only a thorough account of an environmental healthproblem but also a much deeper exploration of the relationship between history,materiality, and uncertainty.</t>
  </si>
  <si>
    <t>Acknowledgments ixIntroduction 11. Man ina Box: Building-Machines and the Science of Comfort 192.Building Ladies into the Office Machine 353. Feminism, Surveys,and Toxic Details 574. Indoor Pollution at the Encounter ofToxicology and Popular Epidemiology 815. Uncertainty, Race, andActivism at the EPA 1116. Building Ecologies, Tobacco, and thePolitics of Multiplicity 1317. How to Build Yourself a Body in aSafe Space 151Epilogue 179Bibliography181Notes 213Index 241</t>
  </si>
  <si>
    <t>“Sick Building Syndrome and the Problem ofUncertainty is all at once about the women’s health movement, ventilation,cybernetics, virology, and chemical toxicity. It is labor history and medicalhistory wrapped into a fiercely disputed knot. Unraveling that tangle, and using theSyndrome to tell us about who we were at the turn of the millennium, Michelle Murphyhas written a remarkable, insightful book.”—Peter Galison, author ofEinstein’s Clocks, Poincaré’s Maps: Empires ofTime“How does anillness come into being? In this provocative study, Michelle Murphy takes us on ajourney into the making of an environmental illness, into the spaces of the modernoffice building, gendered labor practices, and workers’ bodies to reveal what isperceived and what is invisible in the built environment where many Americans spendtheir working days. How sick buildings and indoor air pollution became visibleproblems in environmental health is a story that takes us far beyond thearchitectural history of office buildings. It takes us deep into the architecture ofreality: into how we know and what we know about environmental exposures and theuncertainties they pose both to knowledge and human health.”—Gregg Mitman, author ofThe State of Nature: Ecology, Community, and American Social Thought,1900–1950</t>
  </si>
  <si>
    <t>Michelle Murphy is Assistant Professor in the HistoryDepartment and the Women and Gender Studies Institute at the University ofToronto.</t>
  </si>
  <si>
    <t>Human Nature in the Light of Psychopathology</t>
  </si>
  <si>
    <t>Goldstein, Kurt</t>
  </si>
  <si>
    <t>The William James Lectures</t>
  </si>
  <si>
    <t xml:space="preserve"> PSY022000 PSYCHOLOGY / Psychopathology / General; PSY045010 PSYCHOLOGY / Movements / Behaviorism</t>
  </si>
  <si>
    <t>Craving Earth</t>
  </si>
  <si>
    <t>Understanding Pica—the Urge to Eat Clay, Starch, Ice, and Chalk</t>
  </si>
  <si>
    <t>Young, Sera</t>
  </si>
  <si>
    <t xml:space="preserve"> MED000000 MEDICAL / General; MED060000 MEDICAL / Nutrition; SOC002000 SOCIAL SCIENCE / Anthropology / General; SOC026000 SOCIAL SCIENCE / Sociology / General; TEC012000 Technology &amp; Engineering / Food Science</t>
  </si>
  <si>
    <t>Humans have eaten earth, on purpose, for more than 2,300 years. They also crave starch, ice, chalk, and other unorthodox items of food. Some even claim they are addicted and  go crazy  without these items, but why?Sifting through extensive historical, ethnographic, and biomedical findings, Sera L. Young creates a portrait of pica, or nonfood cravings, from humans' earliest ingestions to current trends and practices. In engaging detail, she describes the substances most frequently consumed and the many methods (including the Internet) used to obtain them. She reveals how pica is remarkably prevalent (it occurs in nearly every human culture and throughout the animal kingdom), identifies its most avid partakers (pregnant women and young children), and describes the potentially healthful and harmful effects. She evaluates the many hypotheses about the causes of pica, from the fantastical to the scientific, including hunger, nutritional deficiencies, and protective capacities. Never has a book examined pica so thoroughly or accessibly, merging absorbing history with intimate case studies to illuminate an enigmatic behavior deeply entwined with human biology and culture.</t>
  </si>
  <si>
    <t>List of IllustrationsPrefacePart I: All About Pica 1. What on Earth?2. A Biocultural Approach: A Holistic Way to Study Pica 3. Medicine You Can Walk On4. Religious Geophagy: Sacredness You Can Swallow5. Poisons and PathogensPart II: But Why? 6. Dismissal and Damnation: A Historical Perspective on the Purported Causes of Pica7. Pica in Response to Food Shortage8: Pica as a Micronutrient Supplement9: Pica to Protect and Detoxify10. Putting the Pica Pieces TogetherAppendix A: Notable Moments in the History of PicaAppendix B: Prevalence of Pica Among Representative Populations of Pregnant WomenAppendix C: Prevalence of Pica Among Representative Populations of ChildrenAppendix D: Pica in LiteratureAppendix E: Association Between Pica and Iron Deficiency and/or Anemia in Cross-Sectional StudiesAppendix F: Association Between Pica with Zinc Deficiency in Cross-Sectional Studies Appendix G: PredictionsNotesGlossaryWorks CitedAcknowledgmentsIndex</t>
  </si>
  <si>
    <t>James Gorman:There's a lot to learn in Craving Earth.Completely original, well-written, wide-net book about the craving for and ingesting of non foods, known as pica.Brilliant and very readable.Peter W. Abrahams:Highly recommended for reading by both interested academics and nonspecialists.The work serves a very important purpose.Accessible.Jeremy MacClancy:A concise, critical summary of what we do and don't know about eating earth, grounded in an exhaustive search for relevant literature and [Young's] own fieldwork in Zanzibar.Deborah L. Crooks:Accessible and engaging. A valuable teaching tool... and a fascinating and well-told story.Adam Kirsch:Quirkily informative.Gretel H. Pelto, Cornell University:Fascinating! With wit and keen scientific insight, Sera L. Young has written the landmark study of pica. It is sure to be a classic in anthropology and nutrition for a long time to come.Carole Browner, University of California, Los Angeles, and author of Neurogenetic Diagnoses: The Power of Hope and the Limits of Today's Medicine:Young writes like a dream. This masterful work draws upon data, insights, and perspectives from anthropology, history, public health, nutrition, and medicine to offer fascinating answers. A book you'll never forget!Monique Borgerhoff Mulder, University of California, Davis:A fascinating romp through the history of pica, an eye-opener for the geophagist, and an elegant piece of quantitative evolutionary analysis. Young has produced an engaging, fast-moving text anchored to rich appendices that document pica in history and literature, its prevalence across human populations and subpopulations, and its association with micronutrient deficiencies.David L. Browman, Washington University in St. Louis:The human focus of Young's book provides a welcome counterpoint to the strictly medical focus currently available.Michael Latham, Cornell University, named Living</t>
  </si>
  <si>
    <t>Sera L. Young is a faculty member of the Division of Nutritional Sciences at Cornell University in Ithaca, New York.</t>
  </si>
  <si>
    <t>Medicine in the English Middle Ages</t>
  </si>
  <si>
    <t>Getz, Faye</t>
  </si>
  <si>
    <t>This book presents an engaging, detailed portrait of the people, ideas, and beliefs that made up the world of English medieval medicine between 750 and 1450, a time when medical practice extended far beyond modern definitions. The institutions of court, church, university, and hospital--which would eventually work to separate medical practice from other duties--had barely begun to exert an influence in medieval England, writes Faye Getz. Sufferers could seek healing from men and women of all social ranks, and the healing could encompass spiritual, legal, and philosophical as well as bodily concerns. Here the author presents an account of practitioners (English Christians, Jews, and foreigners), of medical works written by the English, of the emerging legal and institutional world of medicine, and of the medical ideals present among the educated and social elite.How medical learning gained for itself an audience is the central argument of this book, but the journey, as Getz shows, was an intricate one. Along the way, the reader encounters the magistrates of London, who confiscate a bag said by its owner to contain a human head capable of learning to speak, and learned clerical practitioners who advise people on how best to remain healthy or die a good death. Islamic medical ideas as well as the poetry of Chaucer come under scrutiny. Among the remnants of this far distant medical past, anyone may find something to amuse and something to admire.</t>
  </si>
  <si>
    <t>Faye Getz is the author of Healing and Society in          Medieval England: A Middle English Translation of the Pharmaceutical Writings of Gilbertus Angelicus.</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</si>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</sst>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7">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49" fontId="0" fillId="0" borderId="0" xfId="0" applyNumberFormat="1" applyFont="1" applyAlignment="1">
      <alignment horizontal="left"/>
    </xf>
    <xf numFmtId="14" fontId="0" fillId="0" borderId="0" xfId="0" applyNumberFormat="1" applyFont="1" applyAlignment="1">
      <alignment horizontal="left"/>
    </xf>
    <xf numFmtId="0" fontId="0" fillId="0" borderId="0" xfId="0" applyFont="1"/>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58293</xdr:rowOff>
    </xdr:to>
    <xdr:pic>
      <xdr:nvPicPr>
        <xdr:cNvPr id="3" name="Picture 2">
          <a:extLst>
            <a:ext uri="{FF2B5EF4-FFF2-40B4-BE49-F238E27FC236}">
              <a16:creationId xmlns:a16="http://schemas.microsoft.com/office/drawing/2014/main" id="{AEE44676-67C6-4EB2-8B71-5531593112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334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5761C-CF97-4A63-B9AE-36A1D1FB02C6}">
  <dimension ref="A1:AK209"/>
  <sheetViews>
    <sheetView tabSelected="1" workbookViewId="0">
      <selection activeCell="Q4" sqref="Q4"/>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 min="32" max="34" width="9" bestFit="1"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1" t="s">
        <v>3</v>
      </c>
      <c r="B8" s="11" t="s">
        <v>4</v>
      </c>
      <c r="C8" s="11" t="s">
        <v>5</v>
      </c>
      <c r="D8" s="11" t="s">
        <v>6</v>
      </c>
      <c r="E8" s="12" t="s">
        <v>7</v>
      </c>
      <c r="F8" s="12" t="s">
        <v>8</v>
      </c>
      <c r="G8" s="13" t="s">
        <v>9</v>
      </c>
      <c r="H8" s="12" t="s">
        <v>10</v>
      </c>
      <c r="I8" s="12" t="s">
        <v>11</v>
      </c>
      <c r="J8" s="13" t="s">
        <v>12</v>
      </c>
      <c r="K8" s="13" t="s">
        <v>13</v>
      </c>
      <c r="L8" s="14" t="s">
        <v>14</v>
      </c>
      <c r="M8" s="13" t="s">
        <v>15</v>
      </c>
      <c r="N8" s="15" t="s">
        <v>16</v>
      </c>
      <c r="O8" s="12" t="s">
        <v>17</v>
      </c>
      <c r="P8" s="16" t="s">
        <v>18</v>
      </c>
      <c r="Q8" s="13" t="s">
        <v>19</v>
      </c>
      <c r="R8" s="16" t="s">
        <v>20</v>
      </c>
      <c r="S8" s="16" t="s">
        <v>21</v>
      </c>
      <c r="T8" s="13" t="s">
        <v>22</v>
      </c>
      <c r="U8" s="13" t="s">
        <v>23</v>
      </c>
      <c r="V8" s="13" t="s">
        <v>24</v>
      </c>
      <c r="W8" s="13" t="s">
        <v>25</v>
      </c>
      <c r="X8" s="13" t="s">
        <v>26</v>
      </c>
      <c r="Y8" s="12" t="s">
        <v>27</v>
      </c>
      <c r="Z8" s="12" t="s">
        <v>28</v>
      </c>
      <c r="AA8" s="12" t="s">
        <v>29</v>
      </c>
      <c r="AB8" s="12" t="s">
        <v>30</v>
      </c>
      <c r="AC8" s="13" t="s">
        <v>31</v>
      </c>
      <c r="AD8" s="11" t="s">
        <v>32</v>
      </c>
      <c r="AE8" s="11" t="s">
        <v>33</v>
      </c>
      <c r="AF8" s="13" t="s">
        <v>1408</v>
      </c>
      <c r="AG8" s="11" t="s">
        <v>1409</v>
      </c>
      <c r="AH8" s="11" t="s">
        <v>1410</v>
      </c>
      <c r="AI8" s="13" t="s">
        <v>34</v>
      </c>
      <c r="AJ8" s="13" t="s">
        <v>35</v>
      </c>
      <c r="AK8" s="13" t="s">
        <v>36</v>
      </c>
    </row>
    <row r="9" spans="1:37" s="6" customFormat="1" x14ac:dyDescent="0.3">
      <c r="A9" s="6">
        <v>568659</v>
      </c>
      <c r="B9" s="7">
        <v>9780520965294</v>
      </c>
      <c r="C9" s="7"/>
      <c r="D9" s="7"/>
      <c r="F9" s="6" t="s">
        <v>37</v>
      </c>
      <c r="H9" s="6" t="s">
        <v>38</v>
      </c>
      <c r="J9" s="6">
        <v>1</v>
      </c>
      <c r="K9" s="6" t="s">
        <v>39</v>
      </c>
      <c r="L9" s="8" t="s">
        <v>40</v>
      </c>
      <c r="M9" s="6" t="s">
        <v>41</v>
      </c>
      <c r="N9" s="9">
        <v>43655</v>
      </c>
      <c r="O9" s="6">
        <v>2019</v>
      </c>
      <c r="P9" s="6">
        <v>280</v>
      </c>
      <c r="R9" s="6">
        <v>10</v>
      </c>
      <c r="T9" s="6" t="s">
        <v>43</v>
      </c>
      <c r="U9" s="6" t="s">
        <v>44</v>
      </c>
      <c r="V9" s="6" t="s">
        <v>45</v>
      </c>
      <c r="W9" s="6" t="s">
        <v>46</v>
      </c>
      <c r="Y9" s="6" t="s">
        <v>47</v>
      </c>
      <c r="Z9" s="6" t="s">
        <v>48</v>
      </c>
      <c r="AB9" s="6" t="s">
        <v>49</v>
      </c>
      <c r="AC9" s="6">
        <v>495.95</v>
      </c>
      <c r="AF9" s="6" t="s">
        <v>42</v>
      </c>
      <c r="AG9" s="7"/>
      <c r="AH9" s="7"/>
      <c r="AI9" s="6" t="str">
        <f>HYPERLINK("https://doi.org/10.1525/9780520965294")</f>
        <v>https://doi.org/10.1525/9780520965294</v>
      </c>
      <c r="AK9" s="6" t="s">
        <v>50</v>
      </c>
    </row>
    <row r="10" spans="1:37" s="6" customFormat="1" x14ac:dyDescent="0.3">
      <c r="A10" s="6">
        <v>576848</v>
      </c>
      <c r="B10" s="7">
        <v>9780814732953</v>
      </c>
      <c r="C10" s="7"/>
      <c r="D10" s="7"/>
      <c r="F10" s="6" t="s">
        <v>51</v>
      </c>
      <c r="G10" s="6" t="s">
        <v>52</v>
      </c>
      <c r="H10" s="6" t="s">
        <v>53</v>
      </c>
      <c r="J10" s="6">
        <v>1</v>
      </c>
      <c r="K10" s="6" t="s">
        <v>54</v>
      </c>
      <c r="L10" s="8" t="s">
        <v>55</v>
      </c>
      <c r="M10" s="6" t="s">
        <v>56</v>
      </c>
      <c r="N10" s="9">
        <v>41442</v>
      </c>
      <c r="O10" s="6">
        <v>2013</v>
      </c>
      <c r="R10" s="6">
        <v>10</v>
      </c>
      <c r="T10" s="6" t="s">
        <v>43</v>
      </c>
      <c r="U10" s="6" t="s">
        <v>44</v>
      </c>
      <c r="V10" s="6" t="s">
        <v>57</v>
      </c>
      <c r="W10" s="6" t="s">
        <v>58</v>
      </c>
      <c r="Y10" s="6" t="s">
        <v>59</v>
      </c>
      <c r="AA10" s="6" t="s">
        <v>60</v>
      </c>
      <c r="AB10" s="6" t="s">
        <v>61</v>
      </c>
      <c r="AC10" s="6">
        <v>174.95</v>
      </c>
      <c r="AF10" s="6" t="s">
        <v>42</v>
      </c>
      <c r="AG10" s="7"/>
      <c r="AH10" s="7"/>
      <c r="AI10" s="6" t="str">
        <f>HYPERLINK("https://www.degruyter.com/isbn/9780814732953")</f>
        <v>https://www.degruyter.com/isbn/9780814732953</v>
      </c>
      <c r="AK10" s="6" t="s">
        <v>50</v>
      </c>
    </row>
    <row r="11" spans="1:37" s="6" customFormat="1" x14ac:dyDescent="0.3">
      <c r="A11" s="6">
        <v>548379</v>
      </c>
      <c r="B11" s="7">
        <v>9780231891431</v>
      </c>
      <c r="C11" s="7"/>
      <c r="D11" s="7"/>
      <c r="F11" s="6" t="s">
        <v>62</v>
      </c>
      <c r="I11" s="6" t="s">
        <v>63</v>
      </c>
      <c r="J11" s="6">
        <v>1</v>
      </c>
      <c r="M11" s="6" t="s">
        <v>64</v>
      </c>
      <c r="N11" s="9">
        <v>33299</v>
      </c>
      <c r="O11" s="6">
        <v>1991</v>
      </c>
      <c r="P11" s="6">
        <v>598</v>
      </c>
      <c r="R11" s="6">
        <v>10</v>
      </c>
      <c r="T11" s="6" t="s">
        <v>43</v>
      </c>
      <c r="U11" s="6" t="s">
        <v>44</v>
      </c>
      <c r="V11" s="6" t="s">
        <v>57</v>
      </c>
      <c r="W11" s="6" t="s">
        <v>65</v>
      </c>
      <c r="Y11" s="6" t="s">
        <v>66</v>
      </c>
      <c r="AC11" s="6">
        <v>130.99</v>
      </c>
      <c r="AF11" s="6" t="s">
        <v>42</v>
      </c>
      <c r="AG11" s="7"/>
      <c r="AH11" s="7"/>
      <c r="AI11" s="6" t="str">
        <f>HYPERLINK("https://doi.org/10.7312/mona92982")</f>
        <v>https://doi.org/10.7312/mona92982</v>
      </c>
      <c r="AK11" s="6" t="s">
        <v>50</v>
      </c>
    </row>
    <row r="12" spans="1:37" s="6" customFormat="1" x14ac:dyDescent="0.3">
      <c r="A12" s="6">
        <v>522155</v>
      </c>
      <c r="B12" s="7">
        <v>9781400876136</v>
      </c>
      <c r="C12" s="7"/>
      <c r="D12" s="7"/>
      <c r="F12" s="6" t="s">
        <v>67</v>
      </c>
      <c r="H12" s="6" t="s">
        <v>68</v>
      </c>
      <c r="J12" s="6">
        <v>1</v>
      </c>
      <c r="K12" s="6" t="s">
        <v>69</v>
      </c>
      <c r="L12" s="8" t="s">
        <v>70</v>
      </c>
      <c r="M12" s="6" t="s">
        <v>71</v>
      </c>
      <c r="N12" s="9">
        <v>42346</v>
      </c>
      <c r="O12" s="6">
        <v>1965</v>
      </c>
      <c r="P12" s="6">
        <v>340</v>
      </c>
      <c r="R12" s="6">
        <v>10</v>
      </c>
      <c r="T12" s="6" t="s">
        <v>43</v>
      </c>
      <c r="U12" s="6" t="s">
        <v>44</v>
      </c>
      <c r="V12" s="6" t="s">
        <v>57</v>
      </c>
      <c r="W12" s="6" t="s">
        <v>72</v>
      </c>
      <c r="Y12" s="6" t="s">
        <v>73</v>
      </c>
      <c r="AC12" s="6">
        <v>310</v>
      </c>
      <c r="AF12" s="6" t="s">
        <v>42</v>
      </c>
      <c r="AG12" s="7"/>
      <c r="AH12" s="7"/>
      <c r="AI12" s="6" t="str">
        <f>HYPERLINK("https://doi.org/10.1515/9781400876136")</f>
        <v>https://doi.org/10.1515/9781400876136</v>
      </c>
      <c r="AK12" s="6" t="s">
        <v>50</v>
      </c>
    </row>
    <row r="13" spans="1:37" s="6" customFormat="1" x14ac:dyDescent="0.3">
      <c r="A13" s="6">
        <v>517180</v>
      </c>
      <c r="B13" s="7">
        <v>9780674419377</v>
      </c>
      <c r="C13" s="7"/>
      <c r="D13" s="7"/>
      <c r="F13" s="6" t="s">
        <v>74</v>
      </c>
      <c r="G13" s="6" t="s">
        <v>75</v>
      </c>
      <c r="H13" s="6" t="s">
        <v>76</v>
      </c>
      <c r="J13" s="6">
        <v>1</v>
      </c>
      <c r="M13" s="6" t="s">
        <v>77</v>
      </c>
      <c r="N13" s="9">
        <v>41743</v>
      </c>
      <c r="O13" s="6">
        <v>2014</v>
      </c>
      <c r="P13" s="6">
        <v>329</v>
      </c>
      <c r="R13" s="6">
        <v>10</v>
      </c>
      <c r="T13" s="6" t="s">
        <v>43</v>
      </c>
      <c r="U13" s="6" t="s">
        <v>44</v>
      </c>
      <c r="V13" s="6" t="s">
        <v>57</v>
      </c>
      <c r="W13" s="6" t="s">
        <v>78</v>
      </c>
      <c r="Y13" s="6" t="s">
        <v>79</v>
      </c>
      <c r="Z13" s="6" t="s">
        <v>80</v>
      </c>
      <c r="AA13" s="6" t="s">
        <v>81</v>
      </c>
      <c r="AB13" s="6" t="s">
        <v>82</v>
      </c>
      <c r="AC13" s="6">
        <v>62</v>
      </c>
      <c r="AF13" s="6" t="s">
        <v>42</v>
      </c>
      <c r="AG13" s="7"/>
      <c r="AH13" s="7"/>
      <c r="AI13" s="6" t="str">
        <f>HYPERLINK("https://doi.org/10.4159/9780674419377?locatt=mode:legacy")</f>
        <v>https://doi.org/10.4159/9780674419377?locatt=mode:legacy</v>
      </c>
      <c r="AK13" s="6" t="s">
        <v>50</v>
      </c>
    </row>
    <row r="14" spans="1:37" s="6" customFormat="1" x14ac:dyDescent="0.3">
      <c r="A14" s="6">
        <v>573863</v>
      </c>
      <c r="B14" s="7">
        <v>9780300249149</v>
      </c>
      <c r="C14" s="7"/>
      <c r="D14" s="7"/>
      <c r="F14" s="6" t="s">
        <v>83</v>
      </c>
      <c r="G14" s="6" t="s">
        <v>84</v>
      </c>
      <c r="H14" s="6" t="s">
        <v>85</v>
      </c>
      <c r="J14" s="6">
        <v>1</v>
      </c>
      <c r="K14" s="6" t="s">
        <v>86</v>
      </c>
      <c r="M14" s="6" t="s">
        <v>87</v>
      </c>
      <c r="N14" s="9">
        <v>43760</v>
      </c>
      <c r="O14" s="6">
        <v>2019</v>
      </c>
      <c r="P14" s="6">
        <v>512</v>
      </c>
      <c r="R14" s="6">
        <v>10</v>
      </c>
      <c r="T14" s="6" t="s">
        <v>43</v>
      </c>
      <c r="U14" s="6" t="s">
        <v>44</v>
      </c>
      <c r="V14" s="6" t="s">
        <v>45</v>
      </c>
      <c r="W14" s="6" t="s">
        <v>88</v>
      </c>
      <c r="Y14" s="6" t="s">
        <v>89</v>
      </c>
      <c r="AB14" s="6" t="s">
        <v>90</v>
      </c>
      <c r="AC14" s="6">
        <v>68.95</v>
      </c>
      <c r="AF14" s="6" t="s">
        <v>42</v>
      </c>
      <c r="AG14" s="7"/>
      <c r="AH14" s="7"/>
      <c r="AI14" s="6" t="str">
        <f>HYPERLINK("https://doi.org/10.12987/9780300249149?locatt=mode:legacy")</f>
        <v>https://doi.org/10.12987/9780300249149?locatt=mode:legacy</v>
      </c>
      <c r="AK14" s="6" t="s">
        <v>50</v>
      </c>
    </row>
    <row r="15" spans="1:37" s="6" customFormat="1" x14ac:dyDescent="0.3">
      <c r="A15" s="6">
        <v>509808</v>
      </c>
      <c r="B15" s="7">
        <v>9780812290882</v>
      </c>
      <c r="C15" s="7"/>
      <c r="D15" s="7"/>
      <c r="F15" s="6" t="s">
        <v>91</v>
      </c>
      <c r="G15" s="6" t="s">
        <v>92</v>
      </c>
      <c r="H15" s="6" t="s">
        <v>93</v>
      </c>
      <c r="J15" s="6">
        <v>2</v>
      </c>
      <c r="M15" s="6" t="s">
        <v>94</v>
      </c>
      <c r="N15" s="9">
        <v>41733</v>
      </c>
      <c r="O15" s="6">
        <v>2009</v>
      </c>
      <c r="P15" s="6">
        <v>432</v>
      </c>
      <c r="R15" s="6">
        <v>10</v>
      </c>
      <c r="T15" s="6" t="s">
        <v>43</v>
      </c>
      <c r="U15" s="6" t="s">
        <v>44</v>
      </c>
      <c r="V15" s="6" t="s">
        <v>57</v>
      </c>
      <c r="W15" s="6" t="s">
        <v>95</v>
      </c>
      <c r="Y15" s="6" t="s">
        <v>96</v>
      </c>
      <c r="Z15" s="6" t="s">
        <v>97</v>
      </c>
      <c r="AA15" s="6" t="s">
        <v>98</v>
      </c>
      <c r="AB15" s="6" t="s">
        <v>99</v>
      </c>
      <c r="AC15" s="6">
        <v>50.95</v>
      </c>
      <c r="AF15" s="6" t="s">
        <v>42</v>
      </c>
      <c r="AG15" s="7"/>
      <c r="AH15" s="7"/>
      <c r="AI15" s="6" t="str">
        <f>HYPERLINK("https://doi.org/10.9783/9780812290882")</f>
        <v>https://doi.org/10.9783/9780812290882</v>
      </c>
      <c r="AK15" s="6" t="s">
        <v>50</v>
      </c>
    </row>
    <row r="16" spans="1:37" s="6" customFormat="1" x14ac:dyDescent="0.3">
      <c r="A16" s="6">
        <v>323270</v>
      </c>
      <c r="B16" s="7">
        <v>9780674594623</v>
      </c>
      <c r="C16" s="7">
        <v>9780674594593</v>
      </c>
      <c r="D16" s="7"/>
      <c r="F16" s="6" t="s">
        <v>100</v>
      </c>
      <c r="I16" s="6" t="s">
        <v>101</v>
      </c>
      <c r="J16" s="6">
        <v>1</v>
      </c>
      <c r="K16" s="6" t="s">
        <v>102</v>
      </c>
      <c r="L16" s="8" t="s">
        <v>103</v>
      </c>
      <c r="M16" s="6" t="s">
        <v>77</v>
      </c>
      <c r="N16" s="9">
        <v>41548</v>
      </c>
      <c r="O16" s="6">
        <v>1980</v>
      </c>
      <c r="P16" s="6">
        <v>312</v>
      </c>
      <c r="R16" s="6">
        <v>10</v>
      </c>
      <c r="T16" s="6" t="s">
        <v>43</v>
      </c>
      <c r="U16" s="6" t="s">
        <v>44</v>
      </c>
      <c r="V16" s="6" t="s">
        <v>57</v>
      </c>
      <c r="W16" s="6" t="s">
        <v>104</v>
      </c>
      <c r="Y16" s="6" t="s">
        <v>105</v>
      </c>
      <c r="AA16" s="6" t="s">
        <v>106</v>
      </c>
      <c r="AB16" s="6" t="s">
        <v>107</v>
      </c>
      <c r="AC16" s="6">
        <v>60</v>
      </c>
      <c r="AD16" s="6">
        <v>60</v>
      </c>
      <c r="AF16" s="6" t="s">
        <v>42</v>
      </c>
      <c r="AG16" s="6" t="s">
        <v>42</v>
      </c>
      <c r="AH16" s="7"/>
      <c r="AI16" s="6" t="str">
        <f>HYPERLINK("https://doi.org/10.4159/harvard.9780674594623")</f>
        <v>https://doi.org/10.4159/harvard.9780674594623</v>
      </c>
      <c r="AK16" s="6" t="s">
        <v>50</v>
      </c>
    </row>
    <row r="17" spans="1:37" s="6" customFormat="1" x14ac:dyDescent="0.3">
      <c r="A17" s="6">
        <v>562375</v>
      </c>
      <c r="B17" s="7">
        <v>9781501735639</v>
      </c>
      <c r="C17" s="7"/>
      <c r="D17" s="7"/>
      <c r="F17" s="6" t="s">
        <v>108</v>
      </c>
      <c r="G17" s="6" t="s">
        <v>109</v>
      </c>
      <c r="H17" s="6" t="s">
        <v>110</v>
      </c>
      <c r="J17" s="6">
        <v>1</v>
      </c>
      <c r="K17" s="6" t="s">
        <v>111</v>
      </c>
      <c r="M17" s="6" t="s">
        <v>112</v>
      </c>
      <c r="N17" s="9">
        <v>43570</v>
      </c>
      <c r="O17" s="6">
        <v>2019</v>
      </c>
      <c r="P17" s="6">
        <v>294</v>
      </c>
      <c r="Q17" s="6">
        <v>2</v>
      </c>
      <c r="R17" s="6">
        <v>283.5</v>
      </c>
      <c r="T17" s="6" t="s">
        <v>43</v>
      </c>
      <c r="U17" s="6" t="s">
        <v>44</v>
      </c>
      <c r="V17" s="6" t="s">
        <v>113</v>
      </c>
      <c r="W17" s="6" t="s">
        <v>114</v>
      </c>
      <c r="Y17" s="6" t="s">
        <v>115</v>
      </c>
      <c r="Z17" s="6" t="s">
        <v>116</v>
      </c>
      <c r="AA17" s="6" t="s">
        <v>117</v>
      </c>
      <c r="AB17" s="6" t="s">
        <v>118</v>
      </c>
      <c r="AC17" s="6">
        <v>130.94999999999999</v>
      </c>
      <c r="AF17" s="6" t="s">
        <v>42</v>
      </c>
      <c r="AG17" s="7"/>
      <c r="AH17" s="7"/>
      <c r="AI17" s="6" t="str">
        <f>HYPERLINK("https://doi.org/10.7591/9781501735639")</f>
        <v>https://doi.org/10.7591/9781501735639</v>
      </c>
      <c r="AK17" s="6" t="s">
        <v>50</v>
      </c>
    </row>
    <row r="18" spans="1:37" s="6" customFormat="1" x14ac:dyDescent="0.3">
      <c r="A18" s="6">
        <v>543560</v>
      </c>
      <c r="B18" s="7">
        <v>9780691183954</v>
      </c>
      <c r="C18" s="7"/>
      <c r="D18" s="7"/>
      <c r="F18" s="6" t="s">
        <v>119</v>
      </c>
      <c r="G18" s="6" t="s">
        <v>120</v>
      </c>
      <c r="H18" s="6" t="s">
        <v>121</v>
      </c>
      <c r="J18" s="6">
        <v>1</v>
      </c>
      <c r="M18" s="6" t="s">
        <v>71</v>
      </c>
      <c r="N18" s="9">
        <v>43508</v>
      </c>
      <c r="O18" s="6">
        <v>2019</v>
      </c>
      <c r="P18" s="6">
        <v>216</v>
      </c>
      <c r="R18" s="6">
        <v>10</v>
      </c>
      <c r="T18" s="6" t="s">
        <v>43</v>
      </c>
      <c r="U18" s="6" t="s">
        <v>44</v>
      </c>
      <c r="V18" s="6" t="s">
        <v>57</v>
      </c>
      <c r="W18" s="6" t="s">
        <v>122</v>
      </c>
      <c r="Y18" s="6" t="s">
        <v>123</v>
      </c>
      <c r="AA18" s="6" t="s">
        <v>124</v>
      </c>
      <c r="AB18" s="6" t="s">
        <v>125</v>
      </c>
      <c r="AC18" s="6">
        <v>195</v>
      </c>
      <c r="AF18" s="6" t="s">
        <v>42</v>
      </c>
      <c r="AG18" s="7"/>
      <c r="AH18" s="7"/>
      <c r="AI18" s="6" t="str">
        <f>HYPERLINK("https://doi.org/10.1515/9780691183954")</f>
        <v>https://doi.org/10.1515/9780691183954</v>
      </c>
      <c r="AK18" s="6" t="s">
        <v>50</v>
      </c>
    </row>
    <row r="19" spans="1:37" s="6" customFormat="1" x14ac:dyDescent="0.3">
      <c r="A19" s="6">
        <v>555603</v>
      </c>
      <c r="B19" s="7">
        <v>9780520954632</v>
      </c>
      <c r="C19" s="7"/>
      <c r="D19" s="7"/>
      <c r="F19" s="6" t="s">
        <v>126</v>
      </c>
      <c r="G19" s="6" t="s">
        <v>127</v>
      </c>
      <c r="I19" s="6" t="s">
        <v>128</v>
      </c>
      <c r="J19" s="6">
        <v>1</v>
      </c>
      <c r="K19" s="6" t="s">
        <v>129</v>
      </c>
      <c r="L19" s="8" t="s">
        <v>130</v>
      </c>
      <c r="M19" s="6" t="s">
        <v>41</v>
      </c>
      <c r="N19" s="9">
        <v>41524</v>
      </c>
      <c r="O19" s="6">
        <v>2013</v>
      </c>
      <c r="P19" s="6">
        <v>508</v>
      </c>
      <c r="R19" s="6">
        <v>10</v>
      </c>
      <c r="T19" s="6" t="s">
        <v>43</v>
      </c>
      <c r="U19" s="6" t="s">
        <v>131</v>
      </c>
      <c r="V19" s="6" t="s">
        <v>132</v>
      </c>
      <c r="W19" s="6" t="s">
        <v>133</v>
      </c>
      <c r="Y19" s="6" t="s">
        <v>134</v>
      </c>
      <c r="Z19" s="6" t="s">
        <v>135</v>
      </c>
      <c r="AB19" s="6" t="s">
        <v>136</v>
      </c>
      <c r="AC19" s="6">
        <v>495.95</v>
      </c>
      <c r="AF19" s="6" t="s">
        <v>42</v>
      </c>
      <c r="AG19" s="7"/>
      <c r="AH19" s="7"/>
      <c r="AI19" s="6" t="str">
        <f>HYPERLINK("https://doi.org/10.1525/9780520954632")</f>
        <v>https://doi.org/10.1525/9780520954632</v>
      </c>
      <c r="AK19" s="6" t="s">
        <v>50</v>
      </c>
    </row>
    <row r="20" spans="1:37" s="6" customFormat="1" x14ac:dyDescent="0.3">
      <c r="A20" s="6">
        <v>528566</v>
      </c>
      <c r="B20" s="7">
        <v>9780231544269</v>
      </c>
      <c r="C20" s="7"/>
      <c r="D20" s="7"/>
      <c r="F20" s="6" t="s">
        <v>137</v>
      </c>
      <c r="G20" s="6" t="s">
        <v>138</v>
      </c>
      <c r="H20" s="6" t="s">
        <v>139</v>
      </c>
      <c r="J20" s="6">
        <v>1</v>
      </c>
      <c r="M20" s="6" t="s">
        <v>64</v>
      </c>
      <c r="N20" s="9">
        <v>43003</v>
      </c>
      <c r="O20" s="6">
        <v>2017</v>
      </c>
      <c r="P20" s="6">
        <v>704</v>
      </c>
      <c r="Q20" s="6">
        <v>27</v>
      </c>
      <c r="R20" s="6">
        <v>10</v>
      </c>
      <c r="T20" s="6" t="s">
        <v>43</v>
      </c>
      <c r="U20" s="6" t="s">
        <v>131</v>
      </c>
      <c r="V20" s="6" t="s">
        <v>140</v>
      </c>
      <c r="W20" s="6" t="s">
        <v>141</v>
      </c>
      <c r="Y20" s="6" t="s">
        <v>142</v>
      </c>
      <c r="Z20" s="6" t="s">
        <v>143</v>
      </c>
      <c r="AA20" s="6" t="s">
        <v>144</v>
      </c>
      <c r="AB20" s="6" t="s">
        <v>145</v>
      </c>
      <c r="AC20" s="6">
        <v>152.94999999999999</v>
      </c>
      <c r="AF20" s="6" t="s">
        <v>42</v>
      </c>
      <c r="AG20" s="7"/>
      <c r="AH20" s="7"/>
      <c r="AI20" s="6" t="str">
        <f>HYPERLINK("https://doi.org/10.7312/salg17994")</f>
        <v>https://doi.org/10.7312/salg17994</v>
      </c>
      <c r="AK20" s="6" t="s">
        <v>50</v>
      </c>
    </row>
    <row r="21" spans="1:37" s="6" customFormat="1" x14ac:dyDescent="0.3">
      <c r="A21" s="6">
        <v>554182</v>
      </c>
      <c r="B21" s="7">
        <v>9780231547499</v>
      </c>
      <c r="C21" s="7"/>
      <c r="D21" s="7"/>
      <c r="F21" s="6" t="s">
        <v>146</v>
      </c>
      <c r="H21" s="6" t="s">
        <v>147</v>
      </c>
      <c r="J21" s="6">
        <v>1</v>
      </c>
      <c r="M21" s="6" t="s">
        <v>64</v>
      </c>
      <c r="N21" s="9">
        <v>43654</v>
      </c>
      <c r="O21" s="6">
        <v>2018</v>
      </c>
      <c r="R21" s="6">
        <v>10</v>
      </c>
      <c r="T21" s="6" t="s">
        <v>43</v>
      </c>
      <c r="U21" s="6" t="s">
        <v>44</v>
      </c>
      <c r="V21" s="6" t="s">
        <v>57</v>
      </c>
      <c r="W21" s="6" t="s">
        <v>148</v>
      </c>
      <c r="Y21" s="6" t="s">
        <v>149</v>
      </c>
      <c r="Z21" s="6" t="s">
        <v>150</v>
      </c>
      <c r="AA21" s="6" t="s">
        <v>151</v>
      </c>
      <c r="AB21" s="6" t="s">
        <v>152</v>
      </c>
      <c r="AC21" s="6">
        <v>30.95</v>
      </c>
      <c r="AF21" s="6" t="s">
        <v>42</v>
      </c>
      <c r="AG21" s="7"/>
      <c r="AH21" s="7"/>
      <c r="AI21" s="6" t="str">
        <f>HYPERLINK("https://doi.org/10.7312/kris17144")</f>
        <v>https://doi.org/10.7312/kris17144</v>
      </c>
      <c r="AK21" s="6" t="s">
        <v>50</v>
      </c>
    </row>
    <row r="22" spans="1:37" s="6" customFormat="1" x14ac:dyDescent="0.3">
      <c r="A22" s="6">
        <v>516689</v>
      </c>
      <c r="B22" s="7">
        <v>9781400865710</v>
      </c>
      <c r="C22" s="7"/>
      <c r="D22" s="7"/>
      <c r="F22" s="6" t="s">
        <v>153</v>
      </c>
      <c r="G22" s="6" t="s">
        <v>154</v>
      </c>
      <c r="H22" s="6" t="s">
        <v>155</v>
      </c>
      <c r="J22" s="6">
        <v>1</v>
      </c>
      <c r="M22" s="6" t="s">
        <v>71</v>
      </c>
      <c r="N22" s="9">
        <v>42099</v>
      </c>
      <c r="O22" s="6">
        <v>2016</v>
      </c>
      <c r="P22" s="6">
        <v>432</v>
      </c>
      <c r="R22" s="6">
        <v>10</v>
      </c>
      <c r="T22" s="6" t="s">
        <v>43</v>
      </c>
      <c r="U22" s="6" t="s">
        <v>44</v>
      </c>
      <c r="V22" s="6" t="s">
        <v>57</v>
      </c>
      <c r="W22" s="6" t="s">
        <v>156</v>
      </c>
      <c r="Y22" s="6" t="s">
        <v>157</v>
      </c>
      <c r="AA22" s="6" t="s">
        <v>158</v>
      </c>
      <c r="AB22" s="6" t="s">
        <v>159</v>
      </c>
      <c r="AC22" s="6">
        <v>107</v>
      </c>
      <c r="AF22" s="6" t="s">
        <v>42</v>
      </c>
      <c r="AG22" s="7"/>
      <c r="AH22" s="7"/>
      <c r="AI22" s="6" t="str">
        <f>HYPERLINK("https://doi.org/10.1515/9781400865710?locatt=mode:legacy")</f>
        <v>https://doi.org/10.1515/9781400865710?locatt=mode:legacy</v>
      </c>
      <c r="AK22" s="6" t="s">
        <v>50</v>
      </c>
    </row>
    <row r="23" spans="1:37" s="6" customFormat="1" x14ac:dyDescent="0.3">
      <c r="A23" s="6">
        <v>506411</v>
      </c>
      <c r="B23" s="7">
        <v>9781400821686</v>
      </c>
      <c r="C23" s="7"/>
      <c r="D23" s="7"/>
      <c r="F23" s="6" t="s">
        <v>160</v>
      </c>
      <c r="G23" s="6" t="s">
        <v>161</v>
      </c>
      <c r="H23" s="6" t="s">
        <v>162</v>
      </c>
      <c r="J23" s="6">
        <v>1</v>
      </c>
      <c r="M23" s="6" t="s">
        <v>71</v>
      </c>
      <c r="N23" s="9">
        <v>36010</v>
      </c>
      <c r="O23" s="6">
        <v>1995</v>
      </c>
      <c r="P23" s="6">
        <v>352</v>
      </c>
      <c r="R23" s="6">
        <v>10</v>
      </c>
      <c r="T23" s="6" t="s">
        <v>43</v>
      </c>
      <c r="U23" s="6" t="s">
        <v>44</v>
      </c>
      <c r="V23" s="6" t="s">
        <v>57</v>
      </c>
      <c r="W23" s="6" t="s">
        <v>163</v>
      </c>
      <c r="Y23" s="6" t="s">
        <v>164</v>
      </c>
      <c r="AA23" s="6" t="s">
        <v>165</v>
      </c>
      <c r="AB23" s="6" t="s">
        <v>166</v>
      </c>
      <c r="AC23" s="6">
        <v>190</v>
      </c>
      <c r="AF23" s="6" t="s">
        <v>42</v>
      </c>
      <c r="AG23" s="7"/>
      <c r="AH23" s="7"/>
      <c r="AI23" s="6" t="str">
        <f>HYPERLINK("https://doi.org/10.1515/9781400821686")</f>
        <v>https://doi.org/10.1515/9781400821686</v>
      </c>
      <c r="AK23" s="6" t="s">
        <v>50</v>
      </c>
    </row>
    <row r="24" spans="1:37" s="6" customFormat="1" x14ac:dyDescent="0.3">
      <c r="A24" s="6">
        <v>561565</v>
      </c>
      <c r="B24" s="7">
        <v>9780813553146</v>
      </c>
      <c r="C24" s="7"/>
      <c r="D24" s="7"/>
      <c r="F24" s="6" t="s">
        <v>167</v>
      </c>
      <c r="I24" s="6" t="s">
        <v>168</v>
      </c>
      <c r="J24" s="6">
        <v>1</v>
      </c>
      <c r="M24" s="6" t="s">
        <v>169</v>
      </c>
      <c r="N24" s="9">
        <v>41106</v>
      </c>
      <c r="O24" s="6">
        <v>2012</v>
      </c>
      <c r="P24" s="6">
        <v>512</v>
      </c>
      <c r="R24" s="6">
        <v>10</v>
      </c>
      <c r="T24" s="6" t="s">
        <v>43</v>
      </c>
      <c r="U24" s="6" t="s">
        <v>131</v>
      </c>
      <c r="V24" s="6" t="s">
        <v>132</v>
      </c>
      <c r="W24" s="6" t="s">
        <v>170</v>
      </c>
      <c r="Y24" s="6" t="s">
        <v>171</v>
      </c>
      <c r="Z24" s="6" t="s">
        <v>172</v>
      </c>
      <c r="AA24" s="6" t="s">
        <v>173</v>
      </c>
      <c r="AB24" s="6" t="s">
        <v>174</v>
      </c>
      <c r="AC24" s="6">
        <v>266.95</v>
      </c>
      <c r="AF24" s="6" t="s">
        <v>42</v>
      </c>
      <c r="AG24" s="7"/>
      <c r="AH24" s="7"/>
      <c r="AI24" s="6" t="str">
        <f>HYPERLINK("https://doi.org/10.36019/9780813553146")</f>
        <v>https://doi.org/10.36019/9780813553146</v>
      </c>
      <c r="AK24" s="6" t="s">
        <v>50</v>
      </c>
    </row>
    <row r="25" spans="1:37" s="6" customFormat="1" x14ac:dyDescent="0.3">
      <c r="A25" s="6">
        <v>568123</v>
      </c>
      <c r="B25" s="7">
        <v>9781501745805</v>
      </c>
      <c r="C25" s="7"/>
      <c r="D25" s="7"/>
      <c r="F25" s="6" t="s">
        <v>175</v>
      </c>
      <c r="G25" s="6" t="s">
        <v>176</v>
      </c>
      <c r="H25" s="6" t="s">
        <v>177</v>
      </c>
      <c r="J25" s="6">
        <v>1</v>
      </c>
      <c r="M25" s="6" t="s">
        <v>112</v>
      </c>
      <c r="N25" s="9">
        <v>43600</v>
      </c>
      <c r="O25" s="6">
        <v>1988</v>
      </c>
      <c r="P25" s="6">
        <v>347</v>
      </c>
      <c r="R25" s="6">
        <v>283.5</v>
      </c>
      <c r="T25" s="6" t="s">
        <v>43</v>
      </c>
      <c r="U25" s="6" t="s">
        <v>44</v>
      </c>
      <c r="V25" s="6" t="s">
        <v>45</v>
      </c>
      <c r="W25" s="6" t="s">
        <v>178</v>
      </c>
      <c r="Y25" s="6" t="s">
        <v>179</v>
      </c>
      <c r="AA25" s="6" t="s">
        <v>180</v>
      </c>
      <c r="AB25" s="6" t="s">
        <v>181</v>
      </c>
      <c r="AC25" s="6">
        <v>130.94999999999999</v>
      </c>
      <c r="AF25" s="6" t="s">
        <v>42</v>
      </c>
      <c r="AG25" s="7"/>
      <c r="AH25" s="7"/>
      <c r="AI25" s="6" t="str">
        <f>HYPERLINK("https://doi.org/10.7591/9781501745805")</f>
        <v>https://doi.org/10.7591/9781501745805</v>
      </c>
      <c r="AK25" s="6" t="s">
        <v>50</v>
      </c>
    </row>
    <row r="26" spans="1:37" s="6" customFormat="1" x14ac:dyDescent="0.3">
      <c r="A26" s="6">
        <v>516636</v>
      </c>
      <c r="B26" s="7">
        <v>9781400851492</v>
      </c>
      <c r="C26" s="7"/>
      <c r="D26" s="7"/>
      <c r="F26" s="6" t="s">
        <v>182</v>
      </c>
      <c r="G26" s="6" t="s">
        <v>183</v>
      </c>
      <c r="H26" s="6" t="s">
        <v>184</v>
      </c>
      <c r="J26" s="6">
        <v>1</v>
      </c>
      <c r="M26" s="6" t="s">
        <v>71</v>
      </c>
      <c r="N26" s="9">
        <v>41756</v>
      </c>
      <c r="O26" s="6">
        <v>2014</v>
      </c>
      <c r="P26" s="6">
        <v>312</v>
      </c>
      <c r="Q26" s="6">
        <v>2</v>
      </c>
      <c r="R26" s="6">
        <v>10</v>
      </c>
      <c r="T26" s="6" t="s">
        <v>43</v>
      </c>
      <c r="U26" s="6" t="s">
        <v>44</v>
      </c>
      <c r="V26" s="6" t="s">
        <v>57</v>
      </c>
      <c r="W26" s="6" t="s">
        <v>185</v>
      </c>
      <c r="Y26" s="6" t="s">
        <v>186</v>
      </c>
      <c r="AA26" s="6" t="s">
        <v>187</v>
      </c>
      <c r="AB26" s="6" t="s">
        <v>188</v>
      </c>
      <c r="AC26" s="6">
        <v>95</v>
      </c>
      <c r="AF26" s="6" t="s">
        <v>42</v>
      </c>
      <c r="AG26" s="7"/>
      <c r="AH26" s="7"/>
      <c r="AI26" s="6" t="str">
        <f>HYPERLINK("https://doi.org/10.1515/9781400851492")</f>
        <v>https://doi.org/10.1515/9781400851492</v>
      </c>
      <c r="AK26" s="6" t="s">
        <v>50</v>
      </c>
    </row>
    <row r="27" spans="1:37" s="6" customFormat="1" x14ac:dyDescent="0.3">
      <c r="A27" s="6">
        <v>532745</v>
      </c>
      <c r="B27" s="7">
        <v>9780300180114</v>
      </c>
      <c r="C27" s="7"/>
      <c r="D27" s="7"/>
      <c r="F27" s="6" t="s">
        <v>189</v>
      </c>
      <c r="G27" s="6" t="s">
        <v>190</v>
      </c>
      <c r="H27" s="6" t="s">
        <v>191</v>
      </c>
      <c r="J27" s="6">
        <v>1</v>
      </c>
      <c r="M27" s="6" t="s">
        <v>87</v>
      </c>
      <c r="N27" s="9">
        <v>40449</v>
      </c>
      <c r="O27" s="6">
        <v>2010</v>
      </c>
      <c r="P27" s="6">
        <v>416</v>
      </c>
      <c r="R27" s="6">
        <v>10</v>
      </c>
      <c r="T27" s="6" t="s">
        <v>43</v>
      </c>
      <c r="U27" s="6" t="s">
        <v>131</v>
      </c>
      <c r="V27" s="6" t="s">
        <v>140</v>
      </c>
      <c r="W27" s="6" t="s">
        <v>192</v>
      </c>
      <c r="Y27" s="6" t="s">
        <v>193</v>
      </c>
      <c r="AC27" s="6">
        <v>88.95</v>
      </c>
      <c r="AF27" s="6" t="s">
        <v>42</v>
      </c>
      <c r="AG27" s="7"/>
      <c r="AH27" s="7"/>
      <c r="AI27" s="6" t="str">
        <f>HYPERLINK("https://doi.org/10.12987/9780300180114")</f>
        <v>https://doi.org/10.12987/9780300180114</v>
      </c>
      <c r="AK27" s="6" t="s">
        <v>50</v>
      </c>
    </row>
    <row r="28" spans="1:37" s="6" customFormat="1" x14ac:dyDescent="0.3">
      <c r="A28" s="6">
        <v>583725</v>
      </c>
      <c r="B28" s="7">
        <v>9780822384151</v>
      </c>
      <c r="C28" s="7"/>
      <c r="D28" s="7"/>
      <c r="F28" s="6" t="s">
        <v>194</v>
      </c>
      <c r="G28" s="6" t="s">
        <v>195</v>
      </c>
      <c r="H28" s="6" t="s">
        <v>196</v>
      </c>
      <c r="I28" s="6" t="s">
        <v>197</v>
      </c>
      <c r="J28" s="6">
        <v>1</v>
      </c>
      <c r="K28" s="6" t="s">
        <v>198</v>
      </c>
      <c r="M28" s="6" t="s">
        <v>199</v>
      </c>
      <c r="N28" s="9">
        <v>37638</v>
      </c>
      <c r="O28" s="6">
        <v>2002</v>
      </c>
      <c r="P28" s="6">
        <v>216</v>
      </c>
      <c r="R28" s="6">
        <v>10</v>
      </c>
      <c r="T28" s="6" t="s">
        <v>43</v>
      </c>
      <c r="U28" s="6" t="s">
        <v>44</v>
      </c>
      <c r="V28" s="6" t="s">
        <v>113</v>
      </c>
      <c r="W28" s="6" t="s">
        <v>200</v>
      </c>
      <c r="Y28" s="6" t="s">
        <v>201</v>
      </c>
      <c r="Z28" s="6" t="s">
        <v>202</v>
      </c>
      <c r="AA28" s="6" t="s">
        <v>203</v>
      </c>
      <c r="AB28" s="6" t="s">
        <v>204</v>
      </c>
      <c r="AC28" s="6">
        <v>130.94999999999999</v>
      </c>
      <c r="AF28" s="6" t="s">
        <v>42</v>
      </c>
      <c r="AG28" s="7"/>
      <c r="AH28" s="7"/>
      <c r="AI28" s="6" t="str">
        <f>HYPERLINK("https://doi.org/10.1515/9780822384151")</f>
        <v>https://doi.org/10.1515/9780822384151</v>
      </c>
      <c r="AK28" s="6" t="s">
        <v>50</v>
      </c>
    </row>
    <row r="29" spans="1:37" s="6" customFormat="1" x14ac:dyDescent="0.3">
      <c r="A29" s="6">
        <v>605344</v>
      </c>
      <c r="B29" s="7">
        <v>9780691225999</v>
      </c>
      <c r="C29" s="7"/>
      <c r="D29" s="7"/>
      <c r="F29" s="6" t="s">
        <v>205</v>
      </c>
      <c r="G29" s="6" t="s">
        <v>206</v>
      </c>
      <c r="H29" s="6" t="s">
        <v>207</v>
      </c>
      <c r="J29" s="6">
        <v>1</v>
      </c>
      <c r="M29" s="6" t="s">
        <v>71</v>
      </c>
      <c r="N29" s="9">
        <v>44488</v>
      </c>
      <c r="O29" s="6">
        <v>2021</v>
      </c>
      <c r="P29" s="6">
        <v>224</v>
      </c>
      <c r="R29" s="6">
        <v>10</v>
      </c>
      <c r="T29" s="6" t="s">
        <v>43</v>
      </c>
      <c r="U29" s="6" t="s">
        <v>44</v>
      </c>
      <c r="V29" s="6" t="s">
        <v>57</v>
      </c>
      <c r="W29" s="6" t="s">
        <v>208</v>
      </c>
      <c r="Y29" s="6" t="s">
        <v>209</v>
      </c>
      <c r="AA29" s="6" t="s">
        <v>210</v>
      </c>
      <c r="AB29" s="6" t="s">
        <v>211</v>
      </c>
      <c r="AC29" s="6">
        <v>225</v>
      </c>
      <c r="AF29" s="6" t="s">
        <v>42</v>
      </c>
      <c r="AG29" s="7"/>
      <c r="AH29" s="7"/>
      <c r="AI29" s="6" t="str">
        <f>HYPERLINK("https://doi.org/10.1515/9780691225999?locatt=mode:legacy")</f>
        <v>https://doi.org/10.1515/9780691225999?locatt=mode:legacy</v>
      </c>
      <c r="AK29" s="6" t="s">
        <v>50</v>
      </c>
    </row>
    <row r="30" spans="1:37" s="6" customFormat="1" x14ac:dyDescent="0.3">
      <c r="A30" s="6">
        <v>615108</v>
      </c>
      <c r="B30" s="7">
        <v>9780271092287</v>
      </c>
      <c r="C30" s="7"/>
      <c r="D30" s="7"/>
      <c r="F30" s="6" t="s">
        <v>212</v>
      </c>
      <c r="G30" s="6" t="s">
        <v>213</v>
      </c>
      <c r="I30" s="6" t="s">
        <v>214</v>
      </c>
      <c r="J30" s="6">
        <v>1</v>
      </c>
      <c r="K30" s="6" t="s">
        <v>215</v>
      </c>
      <c r="L30" s="8" t="s">
        <v>216</v>
      </c>
      <c r="M30" s="6" t="s">
        <v>217</v>
      </c>
      <c r="N30" s="9">
        <v>44447</v>
      </c>
      <c r="O30" s="6">
        <v>2021</v>
      </c>
      <c r="P30" s="6">
        <v>96</v>
      </c>
      <c r="Q30" s="6">
        <v>13</v>
      </c>
      <c r="R30" s="6">
        <v>10</v>
      </c>
      <c r="T30" s="6" t="s">
        <v>43</v>
      </c>
      <c r="U30" s="6" t="s">
        <v>44</v>
      </c>
      <c r="V30" s="6" t="s">
        <v>57</v>
      </c>
      <c r="W30" s="6" t="s">
        <v>218</v>
      </c>
      <c r="Y30" s="6" t="s">
        <v>219</v>
      </c>
      <c r="AA30" s="6" t="s">
        <v>220</v>
      </c>
      <c r="AB30" s="6" t="s">
        <v>221</v>
      </c>
      <c r="AC30" s="6">
        <v>54.95</v>
      </c>
      <c r="AF30" s="6" t="s">
        <v>42</v>
      </c>
      <c r="AG30" s="7"/>
      <c r="AH30" s="7"/>
      <c r="AI30" s="6" t="str">
        <f>HYPERLINK("https://doi.org/10.1515/9780271092287?locatt=mode:legacy")</f>
        <v>https://doi.org/10.1515/9780271092287?locatt=mode:legacy</v>
      </c>
      <c r="AK30" s="6" t="s">
        <v>50</v>
      </c>
    </row>
    <row r="31" spans="1:37" s="6" customFormat="1" x14ac:dyDescent="0.3">
      <c r="A31" s="6">
        <v>551470</v>
      </c>
      <c r="B31" s="7">
        <v>9780231545006</v>
      </c>
      <c r="C31" s="7"/>
      <c r="D31" s="7"/>
      <c r="F31" s="6" t="s">
        <v>222</v>
      </c>
      <c r="G31" s="6" t="s">
        <v>223</v>
      </c>
      <c r="H31" s="6" t="s">
        <v>224</v>
      </c>
      <c r="J31" s="6">
        <v>1</v>
      </c>
      <c r="M31" s="6" t="s">
        <v>64</v>
      </c>
      <c r="N31" s="9">
        <v>43479</v>
      </c>
      <c r="O31" s="6">
        <v>2019</v>
      </c>
      <c r="R31" s="6">
        <v>10</v>
      </c>
      <c r="T31" s="6" t="s">
        <v>43</v>
      </c>
      <c r="U31" s="6" t="s">
        <v>44</v>
      </c>
      <c r="V31" s="6" t="s">
        <v>57</v>
      </c>
      <c r="W31" s="6" t="s">
        <v>225</v>
      </c>
      <c r="Y31" s="6" t="s">
        <v>226</v>
      </c>
      <c r="Z31" s="6" t="s">
        <v>227</v>
      </c>
      <c r="AA31" s="6" t="s">
        <v>228</v>
      </c>
      <c r="AB31" s="6" t="s">
        <v>229</v>
      </c>
      <c r="AC31" s="6">
        <v>27.95</v>
      </c>
      <c r="AF31" s="6" t="s">
        <v>42</v>
      </c>
      <c r="AG31" s="7"/>
      <c r="AH31" s="7"/>
      <c r="AI31" s="6" t="str">
        <f>HYPERLINK("https://doi.org/10.7312/corr18356")</f>
        <v>https://doi.org/10.7312/corr18356</v>
      </c>
      <c r="AK31" s="6" t="s">
        <v>50</v>
      </c>
    </row>
    <row r="32" spans="1:37" s="6" customFormat="1" x14ac:dyDescent="0.3">
      <c r="A32" s="6">
        <v>558366</v>
      </c>
      <c r="B32" s="7">
        <v>9780300247459</v>
      </c>
      <c r="C32" s="7"/>
      <c r="D32" s="7"/>
      <c r="F32" s="6" t="s">
        <v>230</v>
      </c>
      <c r="G32" s="6" t="s">
        <v>231</v>
      </c>
      <c r="H32" s="6" t="s">
        <v>232</v>
      </c>
      <c r="J32" s="6">
        <v>1</v>
      </c>
      <c r="M32" s="6" t="s">
        <v>87</v>
      </c>
      <c r="N32" s="9">
        <v>43550</v>
      </c>
      <c r="O32" s="6">
        <v>2019</v>
      </c>
      <c r="P32" s="6">
        <v>616</v>
      </c>
      <c r="R32" s="6">
        <v>10</v>
      </c>
      <c r="T32" s="6" t="s">
        <v>43</v>
      </c>
      <c r="U32" s="6" t="s">
        <v>44</v>
      </c>
      <c r="V32" s="6" t="s">
        <v>57</v>
      </c>
      <c r="W32" s="6" t="s">
        <v>233</v>
      </c>
      <c r="Y32" s="6" t="s">
        <v>234</v>
      </c>
      <c r="AA32" s="6" t="s">
        <v>235</v>
      </c>
      <c r="AB32" s="6" t="s">
        <v>236</v>
      </c>
      <c r="AC32" s="6">
        <v>29.95</v>
      </c>
      <c r="AF32" s="6" t="s">
        <v>42</v>
      </c>
      <c r="AG32" s="7"/>
      <c r="AH32" s="7"/>
      <c r="AI32" s="6" t="str">
        <f>HYPERLINK("https://doi.org/10.12987/9780300247459?locatt=mode:legacy")</f>
        <v>https://doi.org/10.12987/9780300247459?locatt=mode:legacy</v>
      </c>
      <c r="AK32" s="6" t="s">
        <v>50</v>
      </c>
    </row>
    <row r="33" spans="1:37" s="6" customFormat="1" x14ac:dyDescent="0.3">
      <c r="A33" s="6">
        <v>627021</v>
      </c>
      <c r="B33" s="7">
        <v>9780674276475</v>
      </c>
      <c r="C33" s="7"/>
      <c r="D33" s="7"/>
      <c r="F33" s="6" t="s">
        <v>237</v>
      </c>
      <c r="G33" s="6" t="s">
        <v>238</v>
      </c>
      <c r="H33" s="6" t="s">
        <v>155</v>
      </c>
      <c r="J33" s="6">
        <v>1</v>
      </c>
      <c r="M33" s="6" t="s">
        <v>77</v>
      </c>
      <c r="N33" s="9">
        <v>44698</v>
      </c>
      <c r="O33" s="6">
        <v>2022</v>
      </c>
      <c r="P33" s="6">
        <v>496</v>
      </c>
      <c r="R33" s="6">
        <v>10</v>
      </c>
      <c r="T33" s="6" t="s">
        <v>43</v>
      </c>
      <c r="U33" s="6" t="s">
        <v>44</v>
      </c>
      <c r="V33" s="6" t="s">
        <v>57</v>
      </c>
      <c r="W33" s="6" t="s">
        <v>239</v>
      </c>
      <c r="Y33" s="6" t="s">
        <v>240</v>
      </c>
      <c r="Z33" s="6" t="s">
        <v>241</v>
      </c>
      <c r="AA33" s="6" t="s">
        <v>242</v>
      </c>
      <c r="AC33" s="6">
        <v>64</v>
      </c>
      <c r="AF33" s="6" t="s">
        <v>42</v>
      </c>
      <c r="AG33" s="7"/>
      <c r="AH33" s="7"/>
      <c r="AI33" s="6" t="str">
        <f>HYPERLINK("https://doi.org/10.4159/9780674276475?locatt=mode:legacy")</f>
        <v>https://doi.org/10.4159/9780674276475?locatt=mode:legacy</v>
      </c>
      <c r="AK33" s="6" t="s">
        <v>50</v>
      </c>
    </row>
    <row r="34" spans="1:37" s="6" customFormat="1" x14ac:dyDescent="0.3">
      <c r="A34" s="6">
        <v>561234</v>
      </c>
      <c r="B34" s="7">
        <v>9780813548173</v>
      </c>
      <c r="C34" s="7"/>
      <c r="D34" s="7"/>
      <c r="F34" s="6" t="s">
        <v>243</v>
      </c>
      <c r="G34" s="6" t="s">
        <v>244</v>
      </c>
      <c r="H34" s="6" t="s">
        <v>245</v>
      </c>
      <c r="J34" s="6">
        <v>1</v>
      </c>
      <c r="M34" s="6" t="s">
        <v>169</v>
      </c>
      <c r="N34" s="9">
        <v>40101</v>
      </c>
      <c r="O34" s="6">
        <v>2009</v>
      </c>
      <c r="P34" s="6">
        <v>390</v>
      </c>
      <c r="R34" s="6">
        <v>10</v>
      </c>
      <c r="T34" s="6" t="s">
        <v>43</v>
      </c>
      <c r="U34" s="6" t="s">
        <v>131</v>
      </c>
      <c r="V34" s="6" t="s">
        <v>132</v>
      </c>
      <c r="W34" s="6" t="s">
        <v>246</v>
      </c>
      <c r="Y34" s="6" t="s">
        <v>247</v>
      </c>
      <c r="Z34" s="6" t="s">
        <v>248</v>
      </c>
      <c r="AA34" s="6" t="s">
        <v>249</v>
      </c>
      <c r="AB34" s="6" t="s">
        <v>250</v>
      </c>
      <c r="AC34" s="6">
        <v>266.95</v>
      </c>
      <c r="AF34" s="6" t="s">
        <v>42</v>
      </c>
      <c r="AG34" s="7"/>
      <c r="AH34" s="7"/>
      <c r="AI34" s="6" t="str">
        <f>HYPERLINK("https://doi.org/10.36019/9780813548173")</f>
        <v>https://doi.org/10.36019/9780813548173</v>
      </c>
      <c r="AK34" s="6" t="s">
        <v>50</v>
      </c>
    </row>
    <row r="35" spans="1:37" s="6" customFormat="1" x14ac:dyDescent="0.3">
      <c r="A35" s="6">
        <v>591678</v>
      </c>
      <c r="B35" s="7">
        <v>9780520935532</v>
      </c>
      <c r="C35" s="7"/>
      <c r="D35" s="7"/>
      <c r="F35" s="6" t="s">
        <v>251</v>
      </c>
      <c r="G35" s="6" t="s">
        <v>252</v>
      </c>
      <c r="H35" s="6" t="s">
        <v>253</v>
      </c>
      <c r="J35" s="6">
        <v>1</v>
      </c>
      <c r="K35" s="6" t="s">
        <v>254</v>
      </c>
      <c r="L35" s="8" t="s">
        <v>255</v>
      </c>
      <c r="M35" s="6" t="s">
        <v>41</v>
      </c>
      <c r="N35" s="9">
        <v>37193</v>
      </c>
      <c r="O35" s="6">
        <v>2001</v>
      </c>
      <c r="P35" s="6">
        <v>398</v>
      </c>
      <c r="R35" s="6">
        <v>10</v>
      </c>
      <c r="T35" s="6" t="s">
        <v>43</v>
      </c>
      <c r="U35" s="6" t="s">
        <v>44</v>
      </c>
      <c r="V35" s="6" t="s">
        <v>113</v>
      </c>
      <c r="W35" s="6" t="s">
        <v>256</v>
      </c>
      <c r="Y35" s="6" t="s">
        <v>257</v>
      </c>
      <c r="Z35" s="6" t="s">
        <v>258</v>
      </c>
      <c r="AB35" s="6" t="s">
        <v>259</v>
      </c>
      <c r="AC35" s="6">
        <v>443.95</v>
      </c>
      <c r="AF35" s="6" t="s">
        <v>42</v>
      </c>
      <c r="AG35" s="7"/>
      <c r="AH35" s="7"/>
      <c r="AI35" s="6" t="str">
        <f>HYPERLINK("https://doi.org/10.1525/9780520935532")</f>
        <v>https://doi.org/10.1525/9780520935532</v>
      </c>
      <c r="AK35" s="6" t="s">
        <v>50</v>
      </c>
    </row>
    <row r="36" spans="1:37" s="6" customFormat="1" x14ac:dyDescent="0.3">
      <c r="A36" s="6">
        <v>507212</v>
      </c>
      <c r="B36" s="7">
        <v>9781400834617</v>
      </c>
      <c r="C36" s="7"/>
      <c r="D36" s="7"/>
      <c r="F36" s="6" t="s">
        <v>260</v>
      </c>
      <c r="H36" s="6" t="s">
        <v>261</v>
      </c>
      <c r="J36" s="6">
        <v>1</v>
      </c>
      <c r="M36" s="6" t="s">
        <v>71</v>
      </c>
      <c r="N36" s="9">
        <v>40203</v>
      </c>
      <c r="O36" s="6">
        <v>2010</v>
      </c>
      <c r="P36" s="6">
        <v>296</v>
      </c>
      <c r="R36" s="6">
        <v>10</v>
      </c>
      <c r="T36" s="6" t="s">
        <v>43</v>
      </c>
      <c r="U36" s="6" t="s">
        <v>44</v>
      </c>
      <c r="V36" s="6" t="s">
        <v>57</v>
      </c>
      <c r="W36" s="6" t="s">
        <v>262</v>
      </c>
      <c r="Y36" s="6" t="s">
        <v>263</v>
      </c>
      <c r="AA36" s="6" t="s">
        <v>264</v>
      </c>
      <c r="AB36" s="6" t="s">
        <v>265</v>
      </c>
      <c r="AC36" s="6">
        <v>99</v>
      </c>
      <c r="AF36" s="6" t="s">
        <v>42</v>
      </c>
      <c r="AG36" s="7"/>
      <c r="AH36" s="7"/>
      <c r="AI36" s="6" t="str">
        <f>HYPERLINK("https://doi.org/10.1515/9781400834617")</f>
        <v>https://doi.org/10.1515/9781400834617</v>
      </c>
      <c r="AK36" s="6" t="s">
        <v>50</v>
      </c>
    </row>
    <row r="37" spans="1:37" s="6" customFormat="1" x14ac:dyDescent="0.3">
      <c r="A37" s="6">
        <v>506444</v>
      </c>
      <c r="B37" s="7">
        <v>9781400821938</v>
      </c>
      <c r="C37" s="7"/>
      <c r="D37" s="7"/>
      <c r="F37" s="6" t="s">
        <v>266</v>
      </c>
      <c r="G37" s="6" t="s">
        <v>267</v>
      </c>
      <c r="H37" s="6" t="s">
        <v>268</v>
      </c>
      <c r="J37" s="6">
        <v>1</v>
      </c>
      <c r="M37" s="6" t="s">
        <v>71</v>
      </c>
      <c r="N37" s="9">
        <v>35730</v>
      </c>
      <c r="O37" s="6">
        <v>1996</v>
      </c>
      <c r="P37" s="6">
        <v>328</v>
      </c>
      <c r="R37" s="6">
        <v>10</v>
      </c>
      <c r="T37" s="6" t="s">
        <v>43</v>
      </c>
      <c r="U37" s="6" t="s">
        <v>44</v>
      </c>
      <c r="V37" s="6" t="s">
        <v>57</v>
      </c>
      <c r="W37" s="6" t="s">
        <v>269</v>
      </c>
      <c r="Y37" s="6" t="s">
        <v>270</v>
      </c>
      <c r="AA37" s="6" t="s">
        <v>271</v>
      </c>
      <c r="AB37" s="6" t="s">
        <v>272</v>
      </c>
      <c r="AC37" s="6">
        <v>190</v>
      </c>
      <c r="AF37" s="6" t="s">
        <v>42</v>
      </c>
      <c r="AG37" s="7"/>
      <c r="AH37" s="7"/>
      <c r="AI37" s="6" t="str">
        <f>HYPERLINK("https://doi.org/10.1515/9781400821938")</f>
        <v>https://doi.org/10.1515/9781400821938</v>
      </c>
      <c r="AK37" s="6" t="s">
        <v>50</v>
      </c>
    </row>
    <row r="38" spans="1:37" s="6" customFormat="1" x14ac:dyDescent="0.3">
      <c r="A38" s="6">
        <v>542255</v>
      </c>
      <c r="B38" s="7">
        <v>9781400890040</v>
      </c>
      <c r="C38" s="7"/>
      <c r="D38" s="7"/>
      <c r="F38" s="6" t="s">
        <v>273</v>
      </c>
      <c r="G38" s="6" t="s">
        <v>274</v>
      </c>
      <c r="H38" s="6" t="s">
        <v>275</v>
      </c>
      <c r="J38" s="6">
        <v>1</v>
      </c>
      <c r="M38" s="6" t="s">
        <v>71</v>
      </c>
      <c r="N38" s="9">
        <v>43200</v>
      </c>
      <c r="O38" s="6">
        <v>2018</v>
      </c>
      <c r="P38" s="6">
        <v>376</v>
      </c>
      <c r="R38" s="6">
        <v>10</v>
      </c>
      <c r="T38" s="6" t="s">
        <v>43</v>
      </c>
      <c r="U38" s="6" t="s">
        <v>44</v>
      </c>
      <c r="V38" s="6" t="s">
        <v>57</v>
      </c>
      <c r="W38" s="6" t="s">
        <v>276</v>
      </c>
      <c r="Y38" s="6" t="s">
        <v>277</v>
      </c>
      <c r="AA38" s="6" t="s">
        <v>278</v>
      </c>
      <c r="AB38" s="6" t="s">
        <v>279</v>
      </c>
      <c r="AC38" s="6">
        <v>91</v>
      </c>
      <c r="AF38" s="6" t="s">
        <v>42</v>
      </c>
      <c r="AG38" s="7"/>
      <c r="AH38" s="7"/>
      <c r="AI38" s="6" t="str">
        <f>HYPERLINK("https://doi.org/10.23943/9781400890040")</f>
        <v>https://doi.org/10.23943/9781400890040</v>
      </c>
      <c r="AK38" s="6" t="s">
        <v>50</v>
      </c>
    </row>
    <row r="39" spans="1:37" s="6" customFormat="1" x14ac:dyDescent="0.3">
      <c r="A39" s="6">
        <v>592248</v>
      </c>
      <c r="B39" s="7">
        <v>9780300256307</v>
      </c>
      <c r="C39" s="7"/>
      <c r="D39" s="7"/>
      <c r="F39" s="6" t="s">
        <v>280</v>
      </c>
      <c r="G39" s="6" t="s">
        <v>281</v>
      </c>
      <c r="H39" s="6" t="s">
        <v>282</v>
      </c>
      <c r="J39" s="6">
        <v>1</v>
      </c>
      <c r="M39" s="6" t="s">
        <v>87</v>
      </c>
      <c r="N39" s="9">
        <v>44081</v>
      </c>
      <c r="O39" s="6">
        <v>2020</v>
      </c>
      <c r="P39" s="6">
        <v>296</v>
      </c>
      <c r="R39" s="6">
        <v>10</v>
      </c>
      <c r="T39" s="6" t="s">
        <v>43</v>
      </c>
      <c r="U39" s="6" t="s">
        <v>131</v>
      </c>
      <c r="V39" s="6" t="s">
        <v>140</v>
      </c>
      <c r="W39" s="6" t="s">
        <v>283</v>
      </c>
      <c r="Y39" s="6" t="s">
        <v>284</v>
      </c>
      <c r="AB39" s="6" t="s">
        <v>285</v>
      </c>
      <c r="AC39" s="6">
        <v>63.95</v>
      </c>
      <c r="AF39" s="6" t="s">
        <v>42</v>
      </c>
      <c r="AG39" s="7"/>
      <c r="AH39" s="7"/>
      <c r="AI39" s="6" t="str">
        <f>HYPERLINK("https://doi.org/10.12987/9780300256307?locatt=mode:legacy")</f>
        <v>https://doi.org/10.12987/9780300256307?locatt=mode:legacy</v>
      </c>
      <c r="AK39" s="6" t="s">
        <v>50</v>
      </c>
    </row>
    <row r="40" spans="1:37" s="6" customFormat="1" x14ac:dyDescent="0.3">
      <c r="A40" s="6">
        <v>534749</v>
      </c>
      <c r="B40" s="7">
        <v>9780674978638</v>
      </c>
      <c r="C40" s="7"/>
      <c r="D40" s="7"/>
      <c r="F40" s="6" t="s">
        <v>286</v>
      </c>
      <c r="G40" s="6" t="s">
        <v>287</v>
      </c>
      <c r="H40" s="6" t="s">
        <v>288</v>
      </c>
      <c r="J40" s="6">
        <v>1</v>
      </c>
      <c r="M40" s="6" t="s">
        <v>77</v>
      </c>
      <c r="N40" s="9">
        <v>42905</v>
      </c>
      <c r="O40" s="6">
        <v>2017</v>
      </c>
      <c r="P40" s="6">
        <v>384</v>
      </c>
      <c r="R40" s="6">
        <v>10</v>
      </c>
      <c r="T40" s="6" t="s">
        <v>43</v>
      </c>
      <c r="U40" s="6" t="s">
        <v>44</v>
      </c>
      <c r="V40" s="6" t="s">
        <v>45</v>
      </c>
      <c r="W40" s="6" t="s">
        <v>289</v>
      </c>
      <c r="Y40" s="6" t="s">
        <v>290</v>
      </c>
      <c r="Z40" s="6" t="s">
        <v>291</v>
      </c>
      <c r="AA40" s="6" t="s">
        <v>292</v>
      </c>
      <c r="AC40" s="6">
        <v>102</v>
      </c>
      <c r="AF40" s="6" t="s">
        <v>42</v>
      </c>
      <c r="AG40" s="7"/>
      <c r="AH40" s="7"/>
      <c r="AI40" s="6" t="str">
        <f>HYPERLINK("https://doi.org/10.4159/9780674978638")</f>
        <v>https://doi.org/10.4159/9780674978638</v>
      </c>
      <c r="AK40" s="6" t="s">
        <v>50</v>
      </c>
    </row>
    <row r="41" spans="1:37" s="6" customFormat="1" x14ac:dyDescent="0.3">
      <c r="A41" s="6">
        <v>323276</v>
      </c>
      <c r="B41" s="7">
        <v>9780674594722</v>
      </c>
      <c r="C41" s="7">
        <v>9780674594715</v>
      </c>
      <c r="D41" s="7"/>
      <c r="F41" s="6" t="s">
        <v>293</v>
      </c>
      <c r="I41" s="6" t="s">
        <v>101</v>
      </c>
      <c r="J41" s="6">
        <v>1</v>
      </c>
      <c r="K41" s="6" t="s">
        <v>102</v>
      </c>
      <c r="L41" s="8" t="s">
        <v>294</v>
      </c>
      <c r="M41" s="6" t="s">
        <v>77</v>
      </c>
      <c r="N41" s="9">
        <v>41548</v>
      </c>
      <c r="O41" s="6">
        <v>1981</v>
      </c>
      <c r="P41" s="6">
        <v>366</v>
      </c>
      <c r="R41" s="6">
        <v>10</v>
      </c>
      <c r="T41" s="6" t="s">
        <v>43</v>
      </c>
      <c r="U41" s="6" t="s">
        <v>44</v>
      </c>
      <c r="V41" s="6" t="s">
        <v>57</v>
      </c>
      <c r="W41" s="6" t="s">
        <v>104</v>
      </c>
      <c r="AB41" s="6" t="s">
        <v>107</v>
      </c>
      <c r="AC41" s="6">
        <v>60</v>
      </c>
      <c r="AD41" s="6">
        <v>60</v>
      </c>
      <c r="AF41" s="6" t="s">
        <v>42</v>
      </c>
      <c r="AG41" s="6" t="s">
        <v>42</v>
      </c>
      <c r="AH41" s="7"/>
      <c r="AI41" s="6" t="str">
        <f>HYPERLINK("https://doi.org/10.4159/harvard.9780674594722")</f>
        <v>https://doi.org/10.4159/harvard.9780674594722</v>
      </c>
      <c r="AK41" s="6" t="s">
        <v>50</v>
      </c>
    </row>
    <row r="42" spans="1:37" s="6" customFormat="1" x14ac:dyDescent="0.3">
      <c r="A42" s="6">
        <v>513349</v>
      </c>
      <c r="B42" s="7">
        <v>9783110436563</v>
      </c>
      <c r="C42" s="7">
        <v>9783110442076</v>
      </c>
      <c r="D42" s="7"/>
      <c r="F42" s="6" t="s">
        <v>295</v>
      </c>
      <c r="G42" s="6" t="s">
        <v>296</v>
      </c>
      <c r="H42" s="6" t="s">
        <v>297</v>
      </c>
      <c r="J42" s="6">
        <v>1</v>
      </c>
      <c r="M42" s="6" t="s">
        <v>298</v>
      </c>
      <c r="N42" s="9">
        <v>43150</v>
      </c>
      <c r="O42" s="6">
        <v>2018</v>
      </c>
      <c r="P42" s="6">
        <v>294</v>
      </c>
      <c r="Q42" s="6">
        <v>19</v>
      </c>
      <c r="R42" s="6">
        <v>10</v>
      </c>
      <c r="S42" s="6">
        <v>2417</v>
      </c>
      <c r="T42" s="6" t="s">
        <v>43</v>
      </c>
      <c r="U42" s="6" t="s">
        <v>44</v>
      </c>
      <c r="V42" s="6" t="s">
        <v>299</v>
      </c>
      <c r="W42" s="6" t="s">
        <v>300</v>
      </c>
      <c r="Y42" s="6" t="s">
        <v>301</v>
      </c>
      <c r="AA42" s="6" t="s">
        <v>302</v>
      </c>
      <c r="AB42" s="6" t="s">
        <v>303</v>
      </c>
      <c r="AC42" s="6">
        <v>149</v>
      </c>
      <c r="AD42" s="6">
        <v>119.95</v>
      </c>
      <c r="AF42" s="6" t="s">
        <v>42</v>
      </c>
      <c r="AG42" s="6" t="s">
        <v>42</v>
      </c>
      <c r="AH42" s="7"/>
      <c r="AI42" s="6" t="str">
        <f>HYPERLINK("https://doi.org/10.1515/9783110436563")</f>
        <v>https://doi.org/10.1515/9783110436563</v>
      </c>
      <c r="AK42" s="6" t="s">
        <v>50</v>
      </c>
    </row>
    <row r="43" spans="1:37" s="6" customFormat="1" x14ac:dyDescent="0.3">
      <c r="A43" s="6">
        <v>556744</v>
      </c>
      <c r="B43" s="7">
        <v>9780520933026</v>
      </c>
      <c r="C43" s="7"/>
      <c r="D43" s="7"/>
      <c r="F43" s="6" t="s">
        <v>304</v>
      </c>
      <c r="G43" s="6" t="s">
        <v>305</v>
      </c>
      <c r="H43" s="6" t="s">
        <v>306</v>
      </c>
      <c r="J43" s="6">
        <v>1</v>
      </c>
      <c r="M43" s="6" t="s">
        <v>41</v>
      </c>
      <c r="N43" s="9">
        <v>38840</v>
      </c>
      <c r="O43" s="6">
        <v>2006</v>
      </c>
      <c r="P43" s="6">
        <v>372</v>
      </c>
      <c r="R43" s="6">
        <v>10</v>
      </c>
      <c r="T43" s="6" t="s">
        <v>43</v>
      </c>
      <c r="U43" s="6" t="s">
        <v>131</v>
      </c>
      <c r="V43" s="6" t="s">
        <v>132</v>
      </c>
      <c r="W43" s="6" t="s">
        <v>307</v>
      </c>
      <c r="Y43" s="6" t="s">
        <v>308</v>
      </c>
      <c r="Z43" s="6" t="s">
        <v>309</v>
      </c>
      <c r="AB43" s="6" t="s">
        <v>310</v>
      </c>
      <c r="AC43" s="6">
        <v>159.94999999999999</v>
      </c>
      <c r="AF43" s="6" t="s">
        <v>42</v>
      </c>
      <c r="AG43" s="7"/>
      <c r="AH43" s="7"/>
      <c r="AI43" s="6" t="str">
        <f>HYPERLINK("https://doi.org/10.1525/9780520933026")</f>
        <v>https://doi.org/10.1525/9780520933026</v>
      </c>
      <c r="AK43" s="6" t="s">
        <v>50</v>
      </c>
    </row>
    <row r="44" spans="1:37" s="6" customFormat="1" x14ac:dyDescent="0.3">
      <c r="A44" s="6">
        <v>535749</v>
      </c>
      <c r="B44" s="7">
        <v>9781783097777</v>
      </c>
      <c r="C44" s="7"/>
      <c r="D44" s="7"/>
      <c r="F44" s="6" t="s">
        <v>311</v>
      </c>
      <c r="G44" s="6" t="s">
        <v>312</v>
      </c>
      <c r="I44" s="6" t="s">
        <v>313</v>
      </c>
      <c r="J44" s="6">
        <v>1</v>
      </c>
      <c r="M44" s="6" t="s">
        <v>314</v>
      </c>
      <c r="N44" s="9">
        <v>42846</v>
      </c>
      <c r="O44" s="6">
        <v>2017</v>
      </c>
      <c r="R44" s="6">
        <v>10</v>
      </c>
      <c r="T44" s="6" t="s">
        <v>43</v>
      </c>
      <c r="U44" s="6" t="s">
        <v>44</v>
      </c>
      <c r="V44" s="6" t="s">
        <v>57</v>
      </c>
      <c r="W44" s="6" t="s">
        <v>315</v>
      </c>
      <c r="Y44" s="6" t="s">
        <v>316</v>
      </c>
      <c r="Z44" s="6" t="s">
        <v>317</v>
      </c>
      <c r="AA44" s="6" t="s">
        <v>318</v>
      </c>
      <c r="AB44" s="6" t="s">
        <v>319</v>
      </c>
      <c r="AC44" s="6">
        <v>289.89999999999998</v>
      </c>
      <c r="AF44" s="6" t="s">
        <v>42</v>
      </c>
      <c r="AG44" s="7"/>
      <c r="AH44" s="7"/>
      <c r="AI44" s="6" t="str">
        <f>HYPERLINK("https://doi.org/10.21832/9781783097777")</f>
        <v>https://doi.org/10.21832/9781783097777</v>
      </c>
      <c r="AK44" s="6" t="s">
        <v>50</v>
      </c>
    </row>
    <row r="45" spans="1:37" s="6" customFormat="1" x14ac:dyDescent="0.3">
      <c r="A45" s="6">
        <v>498147</v>
      </c>
      <c r="B45" s="7">
        <v>9783110379044</v>
      </c>
      <c r="C45" s="7"/>
      <c r="D45" s="7">
        <v>9783110378863</v>
      </c>
      <c r="F45" s="6" t="s">
        <v>320</v>
      </c>
      <c r="G45" s="6" t="s">
        <v>321</v>
      </c>
      <c r="I45" s="6" t="s">
        <v>322</v>
      </c>
      <c r="J45" s="6">
        <v>1</v>
      </c>
      <c r="K45" s="6" t="s">
        <v>323</v>
      </c>
      <c r="L45" s="8" t="s">
        <v>324</v>
      </c>
      <c r="M45" s="6" t="s">
        <v>298</v>
      </c>
      <c r="N45" s="9">
        <v>42450</v>
      </c>
      <c r="O45" s="6">
        <v>2016</v>
      </c>
      <c r="P45" s="6">
        <v>346</v>
      </c>
      <c r="Q45" s="6">
        <v>19</v>
      </c>
      <c r="S45" s="6">
        <v>2417</v>
      </c>
      <c r="T45" s="6" t="s">
        <v>43</v>
      </c>
      <c r="U45" s="6" t="s">
        <v>44</v>
      </c>
      <c r="V45" s="6" t="s">
        <v>325</v>
      </c>
      <c r="W45" s="6" t="s">
        <v>326</v>
      </c>
      <c r="Y45" s="6" t="s">
        <v>327</v>
      </c>
      <c r="AA45" s="6" t="s">
        <v>328</v>
      </c>
      <c r="AB45" s="6" t="s">
        <v>329</v>
      </c>
      <c r="AC45" s="6">
        <v>149</v>
      </c>
      <c r="AE45" s="6">
        <v>34.950000000000003</v>
      </c>
      <c r="AF45" s="6" t="s">
        <v>42</v>
      </c>
      <c r="AG45" s="7"/>
      <c r="AH45" s="6" t="s">
        <v>42</v>
      </c>
      <c r="AI45" s="6" t="str">
        <f>HYPERLINK("https://doi.org/10.1515/9783110379044")</f>
        <v>https://doi.org/10.1515/9783110379044</v>
      </c>
      <c r="AK45" s="6" t="s">
        <v>50</v>
      </c>
    </row>
    <row r="46" spans="1:37" s="6" customFormat="1" x14ac:dyDescent="0.3">
      <c r="A46" s="6">
        <v>558825</v>
      </c>
      <c r="B46" s="7">
        <v>9780226169910</v>
      </c>
      <c r="C46" s="7"/>
      <c r="D46" s="7"/>
      <c r="F46" s="6" t="s">
        <v>330</v>
      </c>
      <c r="G46" s="6" t="s">
        <v>331</v>
      </c>
      <c r="H46" s="6" t="s">
        <v>332</v>
      </c>
      <c r="J46" s="6">
        <v>1</v>
      </c>
      <c r="K46" s="6" t="s">
        <v>333</v>
      </c>
      <c r="M46" s="6" t="s">
        <v>334</v>
      </c>
      <c r="N46" s="9">
        <v>41891</v>
      </c>
      <c r="O46" s="6">
        <v>2014</v>
      </c>
      <c r="P46" s="6">
        <v>376</v>
      </c>
      <c r="R46" s="6">
        <v>10</v>
      </c>
      <c r="T46" s="6" t="s">
        <v>43</v>
      </c>
      <c r="U46" s="6" t="s">
        <v>131</v>
      </c>
      <c r="V46" s="6" t="s">
        <v>132</v>
      </c>
      <c r="W46" s="6" t="s">
        <v>335</v>
      </c>
      <c r="Y46" s="6" t="s">
        <v>336</v>
      </c>
      <c r="Z46" s="6" t="s">
        <v>337</v>
      </c>
      <c r="AA46" s="6" t="s">
        <v>338</v>
      </c>
      <c r="AB46" s="6" t="s">
        <v>339</v>
      </c>
      <c r="AC46" s="6">
        <v>173.95</v>
      </c>
      <c r="AF46" s="6" t="s">
        <v>42</v>
      </c>
      <c r="AG46" s="7"/>
      <c r="AH46" s="7"/>
      <c r="AI46" s="6" t="str">
        <f>HYPERLINK("https://www.degruyter.com/isbn/9780226169910")</f>
        <v>https://www.degruyter.com/isbn/9780226169910</v>
      </c>
      <c r="AK46" s="6" t="s">
        <v>50</v>
      </c>
    </row>
    <row r="47" spans="1:37" s="6" customFormat="1" x14ac:dyDescent="0.3">
      <c r="A47" s="6">
        <v>496895</v>
      </c>
      <c r="B47" s="7">
        <v>9780674369573</v>
      </c>
      <c r="C47" s="7"/>
      <c r="D47" s="7"/>
      <c r="F47" s="6" t="s">
        <v>340</v>
      </c>
      <c r="G47" s="6" t="s">
        <v>341</v>
      </c>
      <c r="H47" s="6" t="s">
        <v>342</v>
      </c>
      <c r="J47" s="6">
        <v>1</v>
      </c>
      <c r="M47" s="6" t="s">
        <v>77</v>
      </c>
      <c r="N47" s="9">
        <v>41799</v>
      </c>
      <c r="O47" s="6">
        <v>2014</v>
      </c>
      <c r="P47" s="6">
        <v>316</v>
      </c>
      <c r="R47" s="6">
        <v>10</v>
      </c>
      <c r="T47" s="6" t="s">
        <v>43</v>
      </c>
      <c r="U47" s="6" t="s">
        <v>44</v>
      </c>
      <c r="V47" s="6" t="s">
        <v>45</v>
      </c>
      <c r="W47" s="6" t="s">
        <v>343</v>
      </c>
      <c r="Y47" s="6" t="s">
        <v>344</v>
      </c>
      <c r="Z47" s="6" t="s">
        <v>345</v>
      </c>
      <c r="AA47" s="6" t="s">
        <v>346</v>
      </c>
      <c r="AB47" s="6" t="s">
        <v>347</v>
      </c>
      <c r="AC47" s="6">
        <v>102</v>
      </c>
      <c r="AF47" s="6" t="s">
        <v>42</v>
      </c>
      <c r="AG47" s="7"/>
      <c r="AH47" s="7"/>
      <c r="AI47" s="6" t="str">
        <f>HYPERLINK("https://doi.org/10.4159/harvard.9780674369573")</f>
        <v>https://doi.org/10.4159/harvard.9780674369573</v>
      </c>
      <c r="AK47" s="6" t="s">
        <v>50</v>
      </c>
    </row>
    <row r="48" spans="1:37" s="6" customFormat="1" x14ac:dyDescent="0.3">
      <c r="A48" s="6">
        <v>614779</v>
      </c>
      <c r="B48" s="7">
        <v>9780231553858</v>
      </c>
      <c r="C48" s="7"/>
      <c r="D48" s="7"/>
      <c r="F48" s="6" t="s">
        <v>348</v>
      </c>
      <c r="G48" s="6" t="s">
        <v>349</v>
      </c>
      <c r="H48" s="6" t="s">
        <v>350</v>
      </c>
      <c r="J48" s="6">
        <v>1</v>
      </c>
      <c r="M48" s="6" t="s">
        <v>64</v>
      </c>
      <c r="N48" s="9">
        <v>44503</v>
      </c>
      <c r="O48" s="6">
        <v>2021</v>
      </c>
      <c r="R48" s="6">
        <v>10</v>
      </c>
      <c r="T48" s="6" t="s">
        <v>43</v>
      </c>
      <c r="U48" s="6" t="s">
        <v>44</v>
      </c>
      <c r="V48" s="6" t="s">
        <v>57</v>
      </c>
      <c r="W48" s="6" t="s">
        <v>351</v>
      </c>
      <c r="Y48" s="6" t="s">
        <v>352</v>
      </c>
      <c r="Z48" s="6" t="s">
        <v>353</v>
      </c>
      <c r="AA48" s="6" t="s">
        <v>354</v>
      </c>
      <c r="AB48" s="6" t="s">
        <v>355</v>
      </c>
      <c r="AC48" s="6">
        <v>56.95</v>
      </c>
      <c r="AF48" s="6" t="s">
        <v>42</v>
      </c>
      <c r="AG48" s="7"/>
      <c r="AH48" s="7"/>
      <c r="AI48" s="6" t="str">
        <f>HYPERLINK("https://www.degruyter.com/isbn/9780231553858")</f>
        <v>https://www.degruyter.com/isbn/9780231553858</v>
      </c>
      <c r="AK48" s="6" t="s">
        <v>50</v>
      </c>
    </row>
    <row r="49" spans="1:37" s="6" customFormat="1" x14ac:dyDescent="0.3">
      <c r="A49" s="6">
        <v>591770</v>
      </c>
      <c r="B49" s="7">
        <v>9780300252156</v>
      </c>
      <c r="C49" s="7"/>
      <c r="D49" s="7"/>
      <c r="F49" s="6" t="s">
        <v>356</v>
      </c>
      <c r="G49" s="6" t="s">
        <v>357</v>
      </c>
      <c r="H49" s="6" t="s">
        <v>358</v>
      </c>
      <c r="J49" s="6">
        <v>1</v>
      </c>
      <c r="K49" s="6" t="s">
        <v>359</v>
      </c>
      <c r="M49" s="6" t="s">
        <v>87</v>
      </c>
      <c r="N49" s="9">
        <v>44067</v>
      </c>
      <c r="O49" s="6">
        <v>2020</v>
      </c>
      <c r="P49" s="6">
        <v>224</v>
      </c>
      <c r="R49" s="6">
        <v>10</v>
      </c>
      <c r="T49" s="6" t="s">
        <v>43</v>
      </c>
      <c r="U49" s="6" t="s">
        <v>44</v>
      </c>
      <c r="V49" s="6" t="s">
        <v>57</v>
      </c>
      <c r="W49" s="6" t="s">
        <v>360</v>
      </c>
      <c r="Y49" s="6" t="s">
        <v>361</v>
      </c>
      <c r="AB49" s="6" t="s">
        <v>362</v>
      </c>
      <c r="AC49" s="6">
        <v>50.95</v>
      </c>
      <c r="AF49" s="6" t="s">
        <v>42</v>
      </c>
      <c r="AG49" s="7"/>
      <c r="AH49" s="7"/>
      <c r="AI49" s="6" t="str">
        <f>HYPERLINK("https://doi.org/10.12987/9780300252156?locatt=mode:legacy")</f>
        <v>https://doi.org/10.12987/9780300252156?locatt=mode:legacy</v>
      </c>
      <c r="AK49" s="6" t="s">
        <v>50</v>
      </c>
    </row>
    <row r="50" spans="1:37" s="6" customFormat="1" x14ac:dyDescent="0.3">
      <c r="A50" s="6">
        <v>323118</v>
      </c>
      <c r="B50" s="7">
        <v>9780674366831</v>
      </c>
      <c r="C50" s="7">
        <v>9780674366824</v>
      </c>
      <c r="D50" s="7"/>
      <c r="F50" s="6" t="s">
        <v>363</v>
      </c>
      <c r="G50" s="6" t="s">
        <v>364</v>
      </c>
      <c r="I50" s="6" t="s">
        <v>365</v>
      </c>
      <c r="J50" s="6">
        <v>1</v>
      </c>
      <c r="K50" s="6" t="s">
        <v>366</v>
      </c>
      <c r="L50" s="8" t="s">
        <v>367</v>
      </c>
      <c r="M50" s="6" t="s">
        <v>77</v>
      </c>
      <c r="N50" s="9">
        <v>41548</v>
      </c>
      <c r="O50" s="6">
        <v>1957</v>
      </c>
      <c r="P50" s="6">
        <v>360</v>
      </c>
      <c r="Q50" s="6">
        <v>12</v>
      </c>
      <c r="R50" s="6">
        <v>10</v>
      </c>
      <c r="T50" s="6" t="s">
        <v>43</v>
      </c>
      <c r="U50" s="6" t="s">
        <v>44</v>
      </c>
      <c r="V50" s="6" t="s">
        <v>45</v>
      </c>
      <c r="W50" s="6" t="s">
        <v>368</v>
      </c>
      <c r="AC50" s="6">
        <v>60</v>
      </c>
      <c r="AD50" s="6">
        <v>60</v>
      </c>
      <c r="AF50" s="6" t="s">
        <v>42</v>
      </c>
      <c r="AG50" s="6" t="s">
        <v>42</v>
      </c>
      <c r="AH50" s="7"/>
      <c r="AI50" s="6" t="str">
        <f>HYPERLINK("https://doi.org/10.4159/harvard.9780674366831")</f>
        <v>https://doi.org/10.4159/harvard.9780674366831</v>
      </c>
      <c r="AK50" s="6" t="s">
        <v>50</v>
      </c>
    </row>
    <row r="51" spans="1:37" s="6" customFormat="1" x14ac:dyDescent="0.3">
      <c r="A51" s="6">
        <v>561625</v>
      </c>
      <c r="B51" s="7">
        <v>9780813592602</v>
      </c>
      <c r="C51" s="7"/>
      <c r="D51" s="7"/>
      <c r="F51" s="6" t="s">
        <v>369</v>
      </c>
      <c r="G51" s="6" t="s">
        <v>370</v>
      </c>
      <c r="I51" s="6" t="s">
        <v>371</v>
      </c>
      <c r="J51" s="6">
        <v>1</v>
      </c>
      <c r="K51" s="6" t="s">
        <v>372</v>
      </c>
      <c r="M51" s="6" t="s">
        <v>169</v>
      </c>
      <c r="N51" s="9">
        <v>43434</v>
      </c>
      <c r="O51" s="6">
        <v>2018</v>
      </c>
      <c r="P51" s="6">
        <v>224</v>
      </c>
      <c r="R51" s="6">
        <v>10</v>
      </c>
      <c r="T51" s="6" t="s">
        <v>43</v>
      </c>
      <c r="U51" s="6" t="s">
        <v>131</v>
      </c>
      <c r="V51" s="6" t="s">
        <v>132</v>
      </c>
      <c r="W51" s="6" t="s">
        <v>373</v>
      </c>
      <c r="Y51" s="6" t="s">
        <v>374</v>
      </c>
      <c r="Z51" s="6" t="s">
        <v>375</v>
      </c>
      <c r="AB51" s="6" t="s">
        <v>376</v>
      </c>
      <c r="AC51" s="6">
        <v>266.95</v>
      </c>
      <c r="AF51" s="6" t="s">
        <v>42</v>
      </c>
      <c r="AG51" s="7"/>
      <c r="AH51" s="7"/>
      <c r="AI51" s="6" t="str">
        <f>HYPERLINK("https://doi.org/10.36019/9780813592602")</f>
        <v>https://doi.org/10.36019/9780813592602</v>
      </c>
      <c r="AK51" s="6" t="s">
        <v>50</v>
      </c>
    </row>
    <row r="52" spans="1:37" s="6" customFormat="1" x14ac:dyDescent="0.3">
      <c r="A52" s="6">
        <v>567867</v>
      </c>
      <c r="B52" s="7">
        <v>9781501741951</v>
      </c>
      <c r="C52" s="7"/>
      <c r="D52" s="7"/>
      <c r="F52" s="6" t="s">
        <v>377</v>
      </c>
      <c r="G52" s="6" t="s">
        <v>378</v>
      </c>
      <c r="H52" s="6" t="s">
        <v>379</v>
      </c>
      <c r="J52" s="6">
        <v>1</v>
      </c>
      <c r="M52" s="6" t="s">
        <v>112</v>
      </c>
      <c r="N52" s="9">
        <v>43646</v>
      </c>
      <c r="O52" s="6">
        <v>1985</v>
      </c>
      <c r="P52" s="6">
        <v>400</v>
      </c>
      <c r="R52" s="6">
        <v>283.5</v>
      </c>
      <c r="T52" s="6" t="s">
        <v>43</v>
      </c>
      <c r="U52" s="6" t="s">
        <v>44</v>
      </c>
      <c r="V52" s="6" t="s">
        <v>57</v>
      </c>
      <c r="W52" s="6" t="s">
        <v>380</v>
      </c>
      <c r="Y52" s="6" t="s">
        <v>381</v>
      </c>
      <c r="AB52" s="6" t="s">
        <v>382</v>
      </c>
      <c r="AC52" s="6">
        <v>130.94999999999999</v>
      </c>
      <c r="AF52" s="6" t="s">
        <v>42</v>
      </c>
      <c r="AG52" s="7"/>
      <c r="AH52" s="7"/>
      <c r="AI52" s="6" t="str">
        <f>HYPERLINK("https://doi.org/10.7591/9781501741951")</f>
        <v>https://doi.org/10.7591/9781501741951</v>
      </c>
      <c r="AK52" s="6" t="s">
        <v>50</v>
      </c>
    </row>
    <row r="53" spans="1:37" s="6" customFormat="1" x14ac:dyDescent="0.3">
      <c r="A53" s="6">
        <v>569776</v>
      </c>
      <c r="B53" s="7">
        <v>9780520973572</v>
      </c>
      <c r="C53" s="7"/>
      <c r="D53" s="7"/>
      <c r="F53" s="6" t="s">
        <v>383</v>
      </c>
      <c r="H53" s="6" t="s">
        <v>155</v>
      </c>
      <c r="J53" s="6">
        <v>1</v>
      </c>
      <c r="M53" s="6" t="s">
        <v>41</v>
      </c>
      <c r="N53" s="9">
        <v>43676</v>
      </c>
      <c r="O53" s="6">
        <v>2019</v>
      </c>
      <c r="P53" s="6">
        <v>376</v>
      </c>
      <c r="R53" s="6">
        <v>10</v>
      </c>
      <c r="T53" s="6" t="s">
        <v>43</v>
      </c>
      <c r="U53" s="6" t="s">
        <v>44</v>
      </c>
      <c r="V53" s="6" t="s">
        <v>57</v>
      </c>
      <c r="W53" s="6" t="s">
        <v>384</v>
      </c>
      <c r="Y53" s="6" t="s">
        <v>385</v>
      </c>
      <c r="Z53" s="6" t="s">
        <v>386</v>
      </c>
      <c r="AB53" s="6" t="s">
        <v>387</v>
      </c>
      <c r="AC53" s="6">
        <v>159.94999999999999</v>
      </c>
      <c r="AF53" s="6" t="s">
        <v>42</v>
      </c>
      <c r="AG53" s="7"/>
      <c r="AH53" s="7"/>
      <c r="AI53" s="6" t="str">
        <f>HYPERLINK("https://doi.org/10.1525/9780520973572")</f>
        <v>https://doi.org/10.1525/9780520973572</v>
      </c>
      <c r="AK53" s="6" t="s">
        <v>50</v>
      </c>
    </row>
    <row r="54" spans="1:37" s="6" customFormat="1" x14ac:dyDescent="0.3">
      <c r="A54" s="6">
        <v>322373</v>
      </c>
      <c r="B54" s="7">
        <v>9780674189089</v>
      </c>
      <c r="C54" s="7">
        <v>9780674189072</v>
      </c>
      <c r="D54" s="7"/>
      <c r="F54" s="6" t="s">
        <v>388</v>
      </c>
      <c r="G54" s="6" t="s">
        <v>389</v>
      </c>
      <c r="H54" s="6" t="s">
        <v>390</v>
      </c>
      <c r="J54" s="6">
        <v>1</v>
      </c>
      <c r="M54" s="6" t="s">
        <v>77</v>
      </c>
      <c r="N54" s="9">
        <v>41548</v>
      </c>
      <c r="O54" s="6">
        <v>1978</v>
      </c>
      <c r="P54" s="6">
        <v>330</v>
      </c>
      <c r="R54" s="6">
        <v>10</v>
      </c>
      <c r="T54" s="6" t="s">
        <v>43</v>
      </c>
      <c r="U54" s="6" t="s">
        <v>44</v>
      </c>
      <c r="V54" s="6" t="s">
        <v>45</v>
      </c>
      <c r="W54" s="6" t="s">
        <v>391</v>
      </c>
      <c r="AC54" s="6">
        <v>60</v>
      </c>
      <c r="AD54" s="6">
        <v>60</v>
      </c>
      <c r="AF54" s="6" t="s">
        <v>42</v>
      </c>
      <c r="AG54" s="6" t="s">
        <v>42</v>
      </c>
      <c r="AH54" s="7"/>
      <c r="AI54" s="6" t="str">
        <f>HYPERLINK("https://doi.org/10.4159/harvard.9780674189089")</f>
        <v>https://doi.org/10.4159/harvard.9780674189089</v>
      </c>
      <c r="AK54" s="6" t="s">
        <v>50</v>
      </c>
    </row>
    <row r="55" spans="1:37" s="6" customFormat="1" x14ac:dyDescent="0.3">
      <c r="A55" s="6">
        <v>573544</v>
      </c>
      <c r="B55" s="7">
        <v>9780231547109</v>
      </c>
      <c r="C55" s="7"/>
      <c r="D55" s="7"/>
      <c r="F55" s="6" t="s">
        <v>392</v>
      </c>
      <c r="G55" s="6" t="s">
        <v>393</v>
      </c>
      <c r="H55" s="6" t="s">
        <v>394</v>
      </c>
      <c r="J55" s="6">
        <v>1</v>
      </c>
      <c r="M55" s="6" t="s">
        <v>64</v>
      </c>
      <c r="N55" s="9">
        <v>43815</v>
      </c>
      <c r="O55" s="6">
        <v>2020</v>
      </c>
      <c r="R55" s="6">
        <v>10</v>
      </c>
      <c r="T55" s="6" t="s">
        <v>43</v>
      </c>
      <c r="U55" s="6" t="s">
        <v>44</v>
      </c>
      <c r="V55" s="6" t="s">
        <v>395</v>
      </c>
      <c r="W55" s="6" t="s">
        <v>396</v>
      </c>
      <c r="Y55" s="6" t="s">
        <v>397</v>
      </c>
      <c r="Z55" s="6" t="s">
        <v>398</v>
      </c>
      <c r="AA55" s="6" t="s">
        <v>399</v>
      </c>
      <c r="AB55" s="6" t="s">
        <v>400</v>
      </c>
      <c r="AC55" s="6">
        <v>26.95</v>
      </c>
      <c r="AF55" s="6" t="s">
        <v>42</v>
      </c>
      <c r="AG55" s="7"/>
      <c r="AH55" s="7"/>
      <c r="AI55" s="6" t="str">
        <f>HYPERLINK("https://doi.org/10.7312/more17736")</f>
        <v>https://doi.org/10.7312/more17736</v>
      </c>
      <c r="AK55" s="6" t="s">
        <v>50</v>
      </c>
    </row>
    <row r="56" spans="1:37" s="6" customFormat="1" x14ac:dyDescent="0.3">
      <c r="A56" s="6">
        <v>508540</v>
      </c>
      <c r="B56" s="7">
        <v>9781400858651</v>
      </c>
      <c r="C56" s="7"/>
      <c r="D56" s="7"/>
      <c r="F56" s="6" t="s">
        <v>401</v>
      </c>
      <c r="G56" s="6" t="s">
        <v>402</v>
      </c>
      <c r="H56" s="6" t="s">
        <v>403</v>
      </c>
      <c r="J56" s="6">
        <v>1</v>
      </c>
      <c r="K56" s="6" t="s">
        <v>69</v>
      </c>
      <c r="L56" s="8" t="s">
        <v>404</v>
      </c>
      <c r="M56" s="6" t="s">
        <v>71</v>
      </c>
      <c r="N56" s="9">
        <v>41834</v>
      </c>
      <c r="O56" s="6">
        <v>1987</v>
      </c>
      <c r="P56" s="6">
        <v>432</v>
      </c>
      <c r="R56" s="6">
        <v>10</v>
      </c>
      <c r="T56" s="6" t="s">
        <v>43</v>
      </c>
      <c r="U56" s="6" t="s">
        <v>44</v>
      </c>
      <c r="V56" s="6" t="s">
        <v>45</v>
      </c>
      <c r="W56" s="6" t="s">
        <v>405</v>
      </c>
      <c r="Y56" s="6" t="s">
        <v>406</v>
      </c>
      <c r="AC56" s="6">
        <v>270</v>
      </c>
      <c r="AF56" s="6" t="s">
        <v>42</v>
      </c>
      <c r="AG56" s="7"/>
      <c r="AH56" s="7"/>
      <c r="AI56" s="6" t="str">
        <f>HYPERLINK("https://doi.org/10.1515/9781400858651")</f>
        <v>https://doi.org/10.1515/9781400858651</v>
      </c>
      <c r="AK56" s="6" t="s">
        <v>50</v>
      </c>
    </row>
    <row r="57" spans="1:37" s="6" customFormat="1" x14ac:dyDescent="0.3">
      <c r="A57" s="6">
        <v>321266</v>
      </c>
      <c r="B57" s="7">
        <v>9780674284746</v>
      </c>
      <c r="C57" s="7">
        <v>9780674284739</v>
      </c>
      <c r="D57" s="7"/>
      <c r="F57" s="6" t="s">
        <v>407</v>
      </c>
      <c r="H57" s="6" t="s">
        <v>408</v>
      </c>
      <c r="J57" s="6">
        <v>1</v>
      </c>
      <c r="M57" s="6" t="s">
        <v>77</v>
      </c>
      <c r="N57" s="9">
        <v>41548</v>
      </c>
      <c r="O57" s="6">
        <v>1978</v>
      </c>
      <c r="P57" s="6">
        <v>296</v>
      </c>
      <c r="R57" s="6">
        <v>283.5</v>
      </c>
      <c r="T57" s="6" t="s">
        <v>43</v>
      </c>
      <c r="U57" s="6" t="s">
        <v>44</v>
      </c>
      <c r="V57" s="6" t="s">
        <v>45</v>
      </c>
      <c r="W57" s="6" t="s">
        <v>409</v>
      </c>
      <c r="Y57" s="6" t="s">
        <v>410</v>
      </c>
      <c r="AC57" s="6">
        <v>60</v>
      </c>
      <c r="AD57" s="6">
        <v>60</v>
      </c>
      <c r="AF57" s="6" t="s">
        <v>42</v>
      </c>
      <c r="AG57" s="6" t="s">
        <v>42</v>
      </c>
      <c r="AH57" s="7"/>
      <c r="AI57" s="6" t="str">
        <f>HYPERLINK("https://doi.org/10.4159/harvard.9780674284746")</f>
        <v>https://doi.org/10.4159/harvard.9780674284746</v>
      </c>
      <c r="AK57" s="6" t="s">
        <v>50</v>
      </c>
    </row>
    <row r="58" spans="1:37" s="6" customFormat="1" x14ac:dyDescent="0.3">
      <c r="A58" s="6">
        <v>580339</v>
      </c>
      <c r="B58" s="7">
        <v>9780300252675</v>
      </c>
      <c r="C58" s="7"/>
      <c r="D58" s="7"/>
      <c r="F58" s="6" t="s">
        <v>411</v>
      </c>
      <c r="G58" s="6" t="s">
        <v>412</v>
      </c>
      <c r="H58" s="6" t="s">
        <v>413</v>
      </c>
      <c r="J58" s="6">
        <v>1</v>
      </c>
      <c r="K58" s="6" t="s">
        <v>414</v>
      </c>
      <c r="M58" s="6" t="s">
        <v>87</v>
      </c>
      <c r="N58" s="9">
        <v>43907</v>
      </c>
      <c r="O58" s="6">
        <v>2020</v>
      </c>
      <c r="P58" s="6">
        <v>192</v>
      </c>
      <c r="R58" s="6">
        <v>10</v>
      </c>
      <c r="T58" s="6" t="s">
        <v>43</v>
      </c>
      <c r="U58" s="6" t="s">
        <v>44</v>
      </c>
      <c r="V58" s="6" t="s">
        <v>415</v>
      </c>
      <c r="W58" s="6" t="s">
        <v>416</v>
      </c>
      <c r="Y58" s="6" t="s">
        <v>417</v>
      </c>
      <c r="AA58" s="6" t="s">
        <v>418</v>
      </c>
      <c r="AB58" s="6" t="s">
        <v>419</v>
      </c>
      <c r="AC58" s="6">
        <v>54.95</v>
      </c>
      <c r="AF58" s="6" t="s">
        <v>42</v>
      </c>
      <c r="AG58" s="7"/>
      <c r="AH58" s="7"/>
      <c r="AI58" s="6" t="str">
        <f>HYPERLINK("https://doi.org/10.12987/9780300252675?locatt=mode:legacy")</f>
        <v>https://doi.org/10.12987/9780300252675?locatt=mode:legacy</v>
      </c>
      <c r="AK58" s="6" t="s">
        <v>50</v>
      </c>
    </row>
    <row r="59" spans="1:37" s="6" customFormat="1" x14ac:dyDescent="0.3">
      <c r="A59" s="6">
        <v>542738</v>
      </c>
      <c r="B59" s="7">
        <v>9780691187303</v>
      </c>
      <c r="C59" s="7"/>
      <c r="D59" s="7"/>
      <c r="F59" s="6" t="s">
        <v>420</v>
      </c>
      <c r="H59" s="6" t="s">
        <v>261</v>
      </c>
      <c r="J59" s="6">
        <v>1</v>
      </c>
      <c r="M59" s="6" t="s">
        <v>71</v>
      </c>
      <c r="N59" s="9">
        <v>43256</v>
      </c>
      <c r="O59" s="6">
        <v>1999</v>
      </c>
      <c r="P59" s="6">
        <v>268</v>
      </c>
      <c r="R59" s="6">
        <v>10</v>
      </c>
      <c r="T59" s="6" t="s">
        <v>43</v>
      </c>
      <c r="U59" s="6" t="s">
        <v>131</v>
      </c>
      <c r="V59" s="6" t="s">
        <v>140</v>
      </c>
      <c r="W59" s="6" t="s">
        <v>192</v>
      </c>
      <c r="Y59" s="6" t="s">
        <v>421</v>
      </c>
      <c r="AA59" s="6" t="s">
        <v>422</v>
      </c>
      <c r="AB59" s="6" t="s">
        <v>423</v>
      </c>
      <c r="AC59" s="6">
        <v>205</v>
      </c>
      <c r="AF59" s="6" t="s">
        <v>42</v>
      </c>
      <c r="AG59" s="7"/>
      <c r="AH59" s="7"/>
      <c r="AI59" s="6" t="str">
        <f>HYPERLINK("https://doi.org/10.1515/9780691187303")</f>
        <v>https://doi.org/10.1515/9780691187303</v>
      </c>
      <c r="AK59" s="6" t="s">
        <v>50</v>
      </c>
    </row>
    <row r="60" spans="1:37" s="6" customFormat="1" x14ac:dyDescent="0.3">
      <c r="A60" s="6">
        <v>556717</v>
      </c>
      <c r="B60" s="7">
        <v>9780520927087</v>
      </c>
      <c r="C60" s="7"/>
      <c r="D60" s="7"/>
      <c r="F60" s="6" t="s">
        <v>424</v>
      </c>
      <c r="G60" s="6" t="s">
        <v>425</v>
      </c>
      <c r="H60" s="6" t="s">
        <v>306</v>
      </c>
      <c r="J60" s="6">
        <v>1</v>
      </c>
      <c r="M60" s="6" t="s">
        <v>41</v>
      </c>
      <c r="N60" s="9">
        <v>36945</v>
      </c>
      <c r="O60" s="6">
        <v>2001</v>
      </c>
      <c r="P60" s="6">
        <v>424</v>
      </c>
      <c r="R60" s="6">
        <v>10</v>
      </c>
      <c r="T60" s="6" t="s">
        <v>43</v>
      </c>
      <c r="U60" s="6" t="s">
        <v>131</v>
      </c>
      <c r="V60" s="6" t="s">
        <v>132</v>
      </c>
      <c r="W60" s="6" t="s">
        <v>307</v>
      </c>
      <c r="Y60" s="6" t="s">
        <v>426</v>
      </c>
      <c r="Z60" s="6" t="s">
        <v>427</v>
      </c>
      <c r="AB60" s="6" t="s">
        <v>428</v>
      </c>
      <c r="AC60" s="6">
        <v>159.94999999999999</v>
      </c>
      <c r="AF60" s="6" t="s">
        <v>42</v>
      </c>
      <c r="AG60" s="7"/>
      <c r="AH60" s="7"/>
      <c r="AI60" s="6" t="str">
        <f>HYPERLINK("https://doi.org/10.1525/9780520927087")</f>
        <v>https://doi.org/10.1525/9780520927087</v>
      </c>
      <c r="AK60" s="6" t="s">
        <v>50</v>
      </c>
    </row>
    <row r="61" spans="1:37" s="6" customFormat="1" x14ac:dyDescent="0.3">
      <c r="A61" s="6">
        <v>605967</v>
      </c>
      <c r="B61" s="7">
        <v>9782759825189</v>
      </c>
      <c r="C61" s="7"/>
      <c r="D61" s="7">
        <v>9782759825172</v>
      </c>
      <c r="F61" s="6" t="s">
        <v>429</v>
      </c>
      <c r="G61" s="6" t="s">
        <v>430</v>
      </c>
      <c r="H61" s="6" t="s">
        <v>431</v>
      </c>
      <c r="J61" s="6">
        <v>1</v>
      </c>
      <c r="K61" s="6" t="s">
        <v>432</v>
      </c>
      <c r="M61" s="6" t="s">
        <v>433</v>
      </c>
      <c r="N61" s="9">
        <v>44263</v>
      </c>
      <c r="O61" s="6">
        <v>2021</v>
      </c>
      <c r="P61" s="6">
        <v>218</v>
      </c>
      <c r="R61" s="6">
        <v>10</v>
      </c>
      <c r="T61" s="6" t="s">
        <v>43</v>
      </c>
      <c r="U61" s="6" t="s">
        <v>44</v>
      </c>
      <c r="V61" s="6" t="s">
        <v>434</v>
      </c>
      <c r="W61" s="6" t="s">
        <v>435</v>
      </c>
      <c r="Y61" s="6" t="s">
        <v>436</v>
      </c>
      <c r="AB61" s="6" t="s">
        <v>437</v>
      </c>
      <c r="AC61" s="6">
        <v>227.48</v>
      </c>
      <c r="AE61" s="6">
        <v>236.99</v>
      </c>
      <c r="AF61" s="6" t="s">
        <v>42</v>
      </c>
      <c r="AG61" s="7"/>
      <c r="AH61" s="6" t="s">
        <v>42</v>
      </c>
      <c r="AI61" s="6" t="str">
        <f>HYPERLINK("https://doi.org/10.1051/978-2-7598-2518-9")</f>
        <v>https://doi.org/10.1051/978-2-7598-2518-9</v>
      </c>
      <c r="AK61" s="6" t="s">
        <v>50</v>
      </c>
    </row>
    <row r="62" spans="1:37" s="6" customFormat="1" x14ac:dyDescent="0.3">
      <c r="A62" s="6">
        <v>622114</v>
      </c>
      <c r="B62" s="7">
        <v>9780520387423</v>
      </c>
      <c r="C62" s="7"/>
      <c r="D62" s="7"/>
      <c r="F62" s="6" t="s">
        <v>438</v>
      </c>
      <c r="G62" s="6" t="s">
        <v>439</v>
      </c>
      <c r="H62" s="6" t="s">
        <v>440</v>
      </c>
      <c r="J62" s="6">
        <v>1</v>
      </c>
      <c r="M62" s="6" t="s">
        <v>41</v>
      </c>
      <c r="N62" s="9">
        <v>44614</v>
      </c>
      <c r="O62" s="6">
        <v>2022</v>
      </c>
      <c r="P62" s="6">
        <v>432</v>
      </c>
      <c r="R62" s="6">
        <v>10</v>
      </c>
      <c r="T62" s="6" t="s">
        <v>43</v>
      </c>
      <c r="U62" s="6" t="s">
        <v>44</v>
      </c>
      <c r="V62" s="6" t="s">
        <v>113</v>
      </c>
      <c r="W62" s="6" t="s">
        <v>441</v>
      </c>
      <c r="Y62" s="6" t="s">
        <v>442</v>
      </c>
      <c r="Z62" s="6" t="s">
        <v>443</v>
      </c>
      <c r="AB62" s="6" t="s">
        <v>444</v>
      </c>
      <c r="AC62" s="6">
        <v>159.94999999999999</v>
      </c>
      <c r="AF62" s="6" t="s">
        <v>42</v>
      </c>
      <c r="AG62" s="7"/>
      <c r="AH62" s="7"/>
      <c r="AI62" s="6" t="str">
        <f>HYPERLINK("https://doi.org/10.1525/9780520387423?locatt=mode:legacy")</f>
        <v>https://doi.org/10.1525/9780520387423?locatt=mode:legacy</v>
      </c>
      <c r="AK62" s="6" t="s">
        <v>50</v>
      </c>
    </row>
    <row r="63" spans="1:37" s="6" customFormat="1" x14ac:dyDescent="0.3">
      <c r="A63" s="6">
        <v>578745</v>
      </c>
      <c r="B63" s="7">
        <v>9781501752360</v>
      </c>
      <c r="C63" s="7"/>
      <c r="D63" s="7"/>
      <c r="F63" s="6" t="s">
        <v>445</v>
      </c>
      <c r="G63" s="6" t="s">
        <v>446</v>
      </c>
      <c r="H63" s="6" t="s">
        <v>447</v>
      </c>
      <c r="J63" s="6">
        <v>1</v>
      </c>
      <c r="K63" s="6" t="s">
        <v>448</v>
      </c>
      <c r="M63" s="6" t="s">
        <v>112</v>
      </c>
      <c r="N63" s="9">
        <v>44180</v>
      </c>
      <c r="O63" s="6">
        <v>2022</v>
      </c>
      <c r="P63" s="6">
        <v>360</v>
      </c>
      <c r="Q63" s="6">
        <v>2</v>
      </c>
      <c r="R63" s="6">
        <v>283.5</v>
      </c>
      <c r="T63" s="6" t="s">
        <v>43</v>
      </c>
      <c r="U63" s="6" t="s">
        <v>44</v>
      </c>
      <c r="V63" s="6" t="s">
        <v>57</v>
      </c>
      <c r="W63" s="6" t="s">
        <v>449</v>
      </c>
      <c r="Y63" s="6" t="s">
        <v>450</v>
      </c>
      <c r="Z63" s="6" t="s">
        <v>451</v>
      </c>
      <c r="AA63" s="6" t="s">
        <v>452</v>
      </c>
      <c r="AB63" s="6" t="s">
        <v>453</v>
      </c>
      <c r="AC63" s="6">
        <v>130.94999999999999</v>
      </c>
      <c r="AF63" s="6" t="s">
        <v>42</v>
      </c>
      <c r="AG63" s="7"/>
      <c r="AH63" s="7"/>
      <c r="AI63" s="6" t="str">
        <f>HYPERLINK("https://doi.org/10.1515/9781501752360?locatt=mode:legacy")</f>
        <v>https://doi.org/10.1515/9781501752360?locatt=mode:legacy</v>
      </c>
      <c r="AK63" s="6" t="s">
        <v>50</v>
      </c>
    </row>
    <row r="64" spans="1:37" s="6" customFormat="1" x14ac:dyDescent="0.3">
      <c r="A64" s="6">
        <v>516112</v>
      </c>
      <c r="B64" s="7">
        <v>9780231517966</v>
      </c>
      <c r="C64" s="7"/>
      <c r="D64" s="7"/>
      <c r="F64" s="6" t="s">
        <v>454</v>
      </c>
      <c r="G64" s="6" t="s">
        <v>455</v>
      </c>
      <c r="H64" s="6" t="s">
        <v>456</v>
      </c>
      <c r="J64" s="6">
        <v>1</v>
      </c>
      <c r="M64" s="6" t="s">
        <v>64</v>
      </c>
      <c r="N64" s="9">
        <v>39709</v>
      </c>
      <c r="O64" s="6">
        <v>2008</v>
      </c>
      <c r="P64" s="6">
        <v>328</v>
      </c>
      <c r="Q64" s="6">
        <v>12</v>
      </c>
      <c r="R64" s="6">
        <v>10</v>
      </c>
      <c r="T64" s="6" t="s">
        <v>43</v>
      </c>
      <c r="U64" s="6" t="s">
        <v>44</v>
      </c>
      <c r="V64" s="6" t="s">
        <v>113</v>
      </c>
      <c r="W64" s="6" t="s">
        <v>457</v>
      </c>
      <c r="Y64" s="6" t="s">
        <v>458</v>
      </c>
      <c r="Z64" s="6" t="s">
        <v>459</v>
      </c>
      <c r="AA64" s="6" t="s">
        <v>460</v>
      </c>
      <c r="AB64" s="6" t="s">
        <v>461</v>
      </c>
      <c r="AC64" s="6">
        <v>14.95</v>
      </c>
      <c r="AF64" s="6" t="s">
        <v>42</v>
      </c>
      <c r="AG64" s="7"/>
      <c r="AH64" s="7"/>
      <c r="AI64" s="6" t="str">
        <f>HYPERLINK("https://doi.org/10.7312/offi14636")</f>
        <v>https://doi.org/10.7312/offi14636</v>
      </c>
      <c r="AK64" s="6" t="s">
        <v>50</v>
      </c>
    </row>
    <row r="65" spans="1:37" s="6" customFormat="1" x14ac:dyDescent="0.3">
      <c r="A65" s="6">
        <v>496905</v>
      </c>
      <c r="B65" s="7">
        <v>9780674369481</v>
      </c>
      <c r="C65" s="7"/>
      <c r="D65" s="7"/>
      <c r="F65" s="6" t="s">
        <v>462</v>
      </c>
      <c r="G65" s="6" t="s">
        <v>463</v>
      </c>
      <c r="H65" s="6" t="s">
        <v>464</v>
      </c>
      <c r="J65" s="6">
        <v>1</v>
      </c>
      <c r="M65" s="6" t="s">
        <v>77</v>
      </c>
      <c r="N65" s="9">
        <v>41778</v>
      </c>
      <c r="O65" s="6">
        <v>2014</v>
      </c>
      <c r="P65" s="6">
        <v>343</v>
      </c>
      <c r="R65" s="6">
        <v>10</v>
      </c>
      <c r="T65" s="6" t="s">
        <v>43</v>
      </c>
      <c r="U65" s="6" t="s">
        <v>131</v>
      </c>
      <c r="V65" s="6" t="s">
        <v>140</v>
      </c>
      <c r="W65" s="6" t="s">
        <v>465</v>
      </c>
      <c r="Y65" s="6" t="s">
        <v>466</v>
      </c>
      <c r="Z65" s="6" t="s">
        <v>467</v>
      </c>
      <c r="AA65" s="6" t="s">
        <v>468</v>
      </c>
      <c r="AB65" s="6" t="s">
        <v>469</v>
      </c>
      <c r="AC65" s="6">
        <v>80</v>
      </c>
      <c r="AF65" s="6" t="s">
        <v>42</v>
      </c>
      <c r="AG65" s="7"/>
      <c r="AH65" s="7"/>
      <c r="AI65" s="6" t="str">
        <f>HYPERLINK("https://doi.org/10.4159/harvard.9780674369481")</f>
        <v>https://doi.org/10.4159/harvard.9780674369481</v>
      </c>
      <c r="AK65" s="6" t="s">
        <v>50</v>
      </c>
    </row>
    <row r="66" spans="1:37" s="6" customFormat="1" x14ac:dyDescent="0.3">
      <c r="A66" s="6">
        <v>514656</v>
      </c>
      <c r="B66" s="7">
        <v>9780674915855</v>
      </c>
      <c r="C66" s="7"/>
      <c r="D66" s="7"/>
      <c r="F66" s="6" t="s">
        <v>470</v>
      </c>
      <c r="H66" s="6" t="s">
        <v>471</v>
      </c>
      <c r="J66" s="6">
        <v>1</v>
      </c>
      <c r="M66" s="6" t="s">
        <v>77</v>
      </c>
      <c r="N66" s="9">
        <v>42373</v>
      </c>
      <c r="O66" s="6">
        <v>2016</v>
      </c>
      <c r="P66" s="6">
        <v>180</v>
      </c>
      <c r="R66" s="6">
        <v>10</v>
      </c>
      <c r="T66" s="6" t="s">
        <v>43</v>
      </c>
      <c r="U66" s="6" t="s">
        <v>44</v>
      </c>
      <c r="V66" s="6" t="s">
        <v>57</v>
      </c>
      <c r="W66" s="6" t="s">
        <v>472</v>
      </c>
      <c r="Y66" s="6" t="s">
        <v>473</v>
      </c>
      <c r="Z66" s="6" t="s">
        <v>474</v>
      </c>
      <c r="AA66" s="6" t="s">
        <v>475</v>
      </c>
      <c r="AB66" s="6" t="s">
        <v>476</v>
      </c>
      <c r="AC66" s="6">
        <v>17.95</v>
      </c>
      <c r="AF66" s="6" t="s">
        <v>42</v>
      </c>
      <c r="AG66" s="7"/>
      <c r="AH66" s="7"/>
      <c r="AI66" s="6" t="str">
        <f>HYPERLINK("https://doi.org/10.4159/9780674915855")</f>
        <v>https://doi.org/10.4159/9780674915855</v>
      </c>
      <c r="AK66" s="6" t="s">
        <v>50</v>
      </c>
    </row>
    <row r="67" spans="1:37" s="6" customFormat="1" x14ac:dyDescent="0.3">
      <c r="A67" s="6">
        <v>572006</v>
      </c>
      <c r="B67" s="7">
        <v>9780691186085</v>
      </c>
      <c r="C67" s="7"/>
      <c r="D67" s="7"/>
      <c r="F67" s="6" t="s">
        <v>477</v>
      </c>
      <c r="G67" s="6" t="s">
        <v>478</v>
      </c>
      <c r="H67" s="6" t="s">
        <v>479</v>
      </c>
      <c r="J67" s="6">
        <v>1</v>
      </c>
      <c r="M67" s="6" t="s">
        <v>71</v>
      </c>
      <c r="N67" s="9">
        <v>43914</v>
      </c>
      <c r="O67" s="6">
        <v>2019</v>
      </c>
      <c r="P67" s="6">
        <v>256</v>
      </c>
      <c r="R67" s="6">
        <v>10</v>
      </c>
      <c r="T67" s="6" t="s">
        <v>43</v>
      </c>
      <c r="U67" s="6" t="s">
        <v>44</v>
      </c>
      <c r="V67" s="6" t="s">
        <v>480</v>
      </c>
      <c r="W67" s="6" t="s">
        <v>481</v>
      </c>
      <c r="Y67" s="6" t="s">
        <v>482</v>
      </c>
      <c r="AA67" s="6" t="s">
        <v>483</v>
      </c>
      <c r="AB67" s="6" t="s">
        <v>484</v>
      </c>
      <c r="AC67" s="6">
        <v>67.95</v>
      </c>
      <c r="AF67" s="6" t="s">
        <v>42</v>
      </c>
      <c r="AG67" s="7"/>
      <c r="AH67" s="7"/>
      <c r="AI67" s="6" t="str">
        <f>HYPERLINK("https://doi.org/10.1515/9780691186085")</f>
        <v>https://doi.org/10.1515/9780691186085</v>
      </c>
      <c r="AK67" s="6" t="s">
        <v>50</v>
      </c>
    </row>
    <row r="68" spans="1:37" s="6" customFormat="1" x14ac:dyDescent="0.3">
      <c r="A68" s="6">
        <v>560072</v>
      </c>
      <c r="B68" s="7">
        <v>9780226218137</v>
      </c>
      <c r="C68" s="7"/>
      <c r="D68" s="7"/>
      <c r="F68" s="6" t="s">
        <v>485</v>
      </c>
      <c r="G68" s="6" t="s">
        <v>486</v>
      </c>
      <c r="H68" s="6" t="s">
        <v>487</v>
      </c>
      <c r="J68" s="6">
        <v>1</v>
      </c>
      <c r="M68" s="6" t="s">
        <v>334</v>
      </c>
      <c r="N68" s="9">
        <v>40132</v>
      </c>
      <c r="O68" s="6">
        <v>2009</v>
      </c>
      <c r="P68" s="6">
        <v>200</v>
      </c>
      <c r="R68" s="6">
        <v>10</v>
      </c>
      <c r="T68" s="6" t="s">
        <v>43</v>
      </c>
      <c r="U68" s="6" t="s">
        <v>131</v>
      </c>
      <c r="V68" s="6" t="s">
        <v>132</v>
      </c>
      <c r="W68" s="6" t="s">
        <v>488</v>
      </c>
      <c r="Y68" s="6" t="s">
        <v>489</v>
      </c>
      <c r="Z68" s="6" t="s">
        <v>490</v>
      </c>
      <c r="AA68" s="6" t="s">
        <v>491</v>
      </c>
      <c r="AB68" s="6" t="s">
        <v>492</v>
      </c>
      <c r="AC68" s="6">
        <v>173.95</v>
      </c>
      <c r="AF68" s="6" t="s">
        <v>42</v>
      </c>
      <c r="AG68" s="7"/>
      <c r="AH68" s="7"/>
      <c r="AI68" s="6" t="str">
        <f>HYPERLINK("https://www.degruyter.com/isbn/9780226218137")</f>
        <v>https://www.degruyter.com/isbn/9780226218137</v>
      </c>
      <c r="AK68" s="6" t="s">
        <v>50</v>
      </c>
    </row>
    <row r="69" spans="1:37" s="6" customFormat="1" x14ac:dyDescent="0.3">
      <c r="A69" s="6">
        <v>596998</v>
      </c>
      <c r="B69" s="7">
        <v>9780674037533</v>
      </c>
      <c r="C69" s="7"/>
      <c r="D69" s="7"/>
      <c r="F69" s="6" t="s">
        <v>493</v>
      </c>
      <c r="H69" s="6" t="s">
        <v>494</v>
      </c>
      <c r="J69" s="6">
        <v>1</v>
      </c>
      <c r="M69" s="6" t="s">
        <v>77</v>
      </c>
      <c r="N69" s="9">
        <v>39995</v>
      </c>
      <c r="O69" s="6">
        <v>1986</v>
      </c>
      <c r="P69" s="6">
        <v>276</v>
      </c>
      <c r="R69" s="6">
        <v>10</v>
      </c>
      <c r="T69" s="6" t="s">
        <v>43</v>
      </c>
      <c r="U69" s="6" t="s">
        <v>44</v>
      </c>
      <c r="V69" s="6" t="s">
        <v>57</v>
      </c>
      <c r="W69" s="6" t="s">
        <v>495</v>
      </c>
      <c r="Y69" s="6" t="s">
        <v>496</v>
      </c>
      <c r="Z69" s="6" t="s">
        <v>497</v>
      </c>
      <c r="AA69" s="6" t="s">
        <v>498</v>
      </c>
      <c r="AC69" s="6">
        <v>60</v>
      </c>
      <c r="AF69" s="6" t="s">
        <v>42</v>
      </c>
      <c r="AG69" s="7"/>
      <c r="AH69" s="7"/>
      <c r="AI69" s="6" t="str">
        <f>HYPERLINK("https://doi.org/10.4159/9780674037533")</f>
        <v>https://doi.org/10.4159/9780674037533</v>
      </c>
      <c r="AK69" s="6" t="s">
        <v>50</v>
      </c>
    </row>
    <row r="70" spans="1:37" s="6" customFormat="1" x14ac:dyDescent="0.3">
      <c r="A70" s="6">
        <v>321764</v>
      </c>
      <c r="B70" s="7">
        <v>9780674430686</v>
      </c>
      <c r="C70" s="7">
        <v>9780674430679</v>
      </c>
      <c r="D70" s="7"/>
      <c r="F70" s="6" t="s">
        <v>499</v>
      </c>
      <c r="G70" s="6" t="s">
        <v>500</v>
      </c>
      <c r="H70" s="6" t="s">
        <v>501</v>
      </c>
      <c r="J70" s="6">
        <v>1</v>
      </c>
      <c r="K70" s="6" t="s">
        <v>502</v>
      </c>
      <c r="L70" s="8" t="s">
        <v>503</v>
      </c>
      <c r="M70" s="6" t="s">
        <v>77</v>
      </c>
      <c r="N70" s="9">
        <v>41548</v>
      </c>
      <c r="O70" s="6">
        <v>1968</v>
      </c>
      <c r="P70" s="6">
        <v>325</v>
      </c>
      <c r="R70" s="6">
        <v>10</v>
      </c>
      <c r="T70" s="6" t="s">
        <v>43</v>
      </c>
      <c r="U70" s="6" t="s">
        <v>44</v>
      </c>
      <c r="V70" s="6" t="s">
        <v>45</v>
      </c>
      <c r="W70" s="6" t="s">
        <v>391</v>
      </c>
      <c r="AC70" s="6">
        <v>60</v>
      </c>
      <c r="AD70" s="6">
        <v>60</v>
      </c>
      <c r="AF70" s="6" t="s">
        <v>42</v>
      </c>
      <c r="AG70" s="6" t="s">
        <v>42</v>
      </c>
      <c r="AH70" s="7"/>
      <c r="AI70" s="6" t="str">
        <f>HYPERLINK("https://doi.org/10.4159/harvard.9780674430686")</f>
        <v>https://doi.org/10.4159/harvard.9780674430686</v>
      </c>
      <c r="AK70" s="6" t="s">
        <v>50</v>
      </c>
    </row>
    <row r="71" spans="1:37" s="6" customFormat="1" x14ac:dyDescent="0.3">
      <c r="A71" s="6">
        <v>515969</v>
      </c>
      <c r="B71" s="7">
        <v>9780231511773</v>
      </c>
      <c r="C71" s="7"/>
      <c r="D71" s="7"/>
      <c r="F71" s="6" t="s">
        <v>504</v>
      </c>
      <c r="G71" s="6" t="s">
        <v>505</v>
      </c>
      <c r="I71" s="6" t="s">
        <v>506</v>
      </c>
      <c r="J71" s="6">
        <v>1</v>
      </c>
      <c r="K71" s="6" t="s">
        <v>507</v>
      </c>
      <c r="M71" s="6" t="s">
        <v>64</v>
      </c>
      <c r="N71" s="9">
        <v>39742</v>
      </c>
      <c r="O71" s="6">
        <v>2008</v>
      </c>
      <c r="P71" s="6">
        <v>312</v>
      </c>
      <c r="R71" s="6">
        <v>10</v>
      </c>
      <c r="T71" s="6" t="s">
        <v>43</v>
      </c>
      <c r="U71" s="6" t="s">
        <v>44</v>
      </c>
      <c r="V71" s="6" t="s">
        <v>113</v>
      </c>
      <c r="W71" s="6" t="s">
        <v>508</v>
      </c>
      <c r="Y71" s="6" t="s">
        <v>509</v>
      </c>
      <c r="Z71" s="6" t="s">
        <v>510</v>
      </c>
      <c r="AA71" s="6" t="s">
        <v>511</v>
      </c>
      <c r="AB71" s="6" t="s">
        <v>512</v>
      </c>
      <c r="AC71" s="6">
        <v>43.95</v>
      </c>
      <c r="AF71" s="6" t="s">
        <v>42</v>
      </c>
      <c r="AG71" s="7"/>
      <c r="AH71" s="7"/>
      <c r="AI71" s="6" t="str">
        <f>HYPERLINK("https://doi.org/10.7312/lako14606")</f>
        <v>https://doi.org/10.7312/lako14606</v>
      </c>
      <c r="AK71" s="6" t="s">
        <v>50</v>
      </c>
    </row>
    <row r="72" spans="1:37" s="6" customFormat="1" x14ac:dyDescent="0.3">
      <c r="A72" s="6">
        <v>508570</v>
      </c>
      <c r="B72" s="7">
        <v>9781400854677</v>
      </c>
      <c r="C72" s="7"/>
      <c r="D72" s="7"/>
      <c r="F72" s="6" t="s">
        <v>513</v>
      </c>
      <c r="H72" s="6" t="s">
        <v>514</v>
      </c>
      <c r="J72" s="6">
        <v>1</v>
      </c>
      <c r="K72" s="6" t="s">
        <v>69</v>
      </c>
      <c r="L72" s="8" t="s">
        <v>367</v>
      </c>
      <c r="M72" s="6" t="s">
        <v>71</v>
      </c>
      <c r="N72" s="9">
        <v>41834</v>
      </c>
      <c r="O72" s="6">
        <v>1959</v>
      </c>
      <c r="P72" s="6">
        <v>302</v>
      </c>
      <c r="R72" s="6">
        <v>10</v>
      </c>
      <c r="T72" s="6" t="s">
        <v>43</v>
      </c>
      <c r="U72" s="6" t="s">
        <v>131</v>
      </c>
      <c r="V72" s="6" t="s">
        <v>132</v>
      </c>
      <c r="W72" s="6" t="s">
        <v>391</v>
      </c>
      <c r="Y72" s="6" t="s">
        <v>515</v>
      </c>
      <c r="AC72" s="6">
        <v>250</v>
      </c>
      <c r="AF72" s="6" t="s">
        <v>42</v>
      </c>
      <c r="AG72" s="7"/>
      <c r="AH72" s="7"/>
      <c r="AI72" s="6" t="str">
        <f>HYPERLINK("https://doi.org/10.1515/9781400854677")</f>
        <v>https://doi.org/10.1515/9781400854677</v>
      </c>
      <c r="AK72" s="6" t="s">
        <v>50</v>
      </c>
    </row>
    <row r="73" spans="1:37" s="6" customFormat="1" x14ac:dyDescent="0.3">
      <c r="A73" s="6">
        <v>508949</v>
      </c>
      <c r="B73" s="7">
        <v>9781400853564</v>
      </c>
      <c r="C73" s="7"/>
      <c r="D73" s="7"/>
      <c r="F73" s="6" t="s">
        <v>516</v>
      </c>
      <c r="G73" s="6" t="s">
        <v>517</v>
      </c>
      <c r="I73" s="6" t="s">
        <v>518</v>
      </c>
      <c r="J73" s="6">
        <v>1</v>
      </c>
      <c r="K73" s="6" t="s">
        <v>519</v>
      </c>
      <c r="L73" s="8" t="s">
        <v>520</v>
      </c>
      <c r="M73" s="6" t="s">
        <v>71</v>
      </c>
      <c r="N73" s="9">
        <v>41834</v>
      </c>
      <c r="O73" s="6">
        <v>1982</v>
      </c>
      <c r="P73" s="6">
        <v>322</v>
      </c>
      <c r="R73" s="6">
        <v>10</v>
      </c>
      <c r="T73" s="6" t="s">
        <v>43</v>
      </c>
      <c r="U73" s="6" t="s">
        <v>44</v>
      </c>
      <c r="V73" s="6" t="s">
        <v>45</v>
      </c>
      <c r="W73" s="6" t="s">
        <v>521</v>
      </c>
      <c r="Y73" s="6" t="s">
        <v>522</v>
      </c>
      <c r="AC73" s="6">
        <v>210</v>
      </c>
      <c r="AF73" s="6" t="s">
        <v>42</v>
      </c>
      <c r="AG73" s="7"/>
      <c r="AH73" s="7"/>
      <c r="AI73" s="6" t="str">
        <f>HYPERLINK("https://doi.org/10.1515/9781400853564")</f>
        <v>https://doi.org/10.1515/9781400853564</v>
      </c>
      <c r="AK73" s="6" t="s">
        <v>50</v>
      </c>
    </row>
    <row r="74" spans="1:37" s="6" customFormat="1" x14ac:dyDescent="0.3">
      <c r="A74" s="6">
        <v>620953</v>
      </c>
      <c r="B74" s="7">
        <v>9781788929059</v>
      </c>
      <c r="C74" s="7"/>
      <c r="D74" s="7"/>
      <c r="F74" s="6" t="s">
        <v>523</v>
      </c>
      <c r="G74" s="6" t="s">
        <v>524</v>
      </c>
      <c r="I74" s="6" t="s">
        <v>525</v>
      </c>
      <c r="J74" s="6">
        <v>1</v>
      </c>
      <c r="K74" s="6" t="s">
        <v>526</v>
      </c>
      <c r="L74" s="8" t="s">
        <v>527</v>
      </c>
      <c r="M74" s="6" t="s">
        <v>314</v>
      </c>
      <c r="N74" s="9">
        <v>44672</v>
      </c>
      <c r="O74" s="6">
        <v>2022</v>
      </c>
      <c r="P74" s="6">
        <v>280</v>
      </c>
      <c r="R74" s="6">
        <v>10</v>
      </c>
      <c r="T74" s="6" t="s">
        <v>43</v>
      </c>
      <c r="U74" s="6" t="s">
        <v>44</v>
      </c>
      <c r="V74" s="6" t="s">
        <v>57</v>
      </c>
      <c r="W74" s="6" t="s">
        <v>528</v>
      </c>
      <c r="Y74" s="6" t="s">
        <v>529</v>
      </c>
      <c r="AC74" s="6">
        <v>289.89999999999998</v>
      </c>
      <c r="AF74" s="6" t="s">
        <v>42</v>
      </c>
      <c r="AG74" s="7"/>
      <c r="AH74" s="7"/>
      <c r="AI74" s="6" t="str">
        <f>HYPERLINK("https://doi.org/10.21832/9781788929059")</f>
        <v>https://doi.org/10.21832/9781788929059</v>
      </c>
      <c r="AK74" s="6" t="s">
        <v>50</v>
      </c>
    </row>
    <row r="75" spans="1:37" s="6" customFormat="1" x14ac:dyDescent="0.3">
      <c r="A75" s="6">
        <v>621992</v>
      </c>
      <c r="B75" s="7">
        <v>9780674271531</v>
      </c>
      <c r="C75" s="7"/>
      <c r="D75" s="7"/>
      <c r="F75" s="6" t="s">
        <v>530</v>
      </c>
      <c r="G75" s="6" t="s">
        <v>531</v>
      </c>
      <c r="I75" s="6" t="s">
        <v>532</v>
      </c>
      <c r="J75" s="6">
        <v>1</v>
      </c>
      <c r="K75" s="6" t="s">
        <v>533</v>
      </c>
      <c r="M75" s="6" t="s">
        <v>77</v>
      </c>
      <c r="N75" s="9">
        <v>39478</v>
      </c>
      <c r="O75" s="6">
        <v>2008</v>
      </c>
      <c r="P75" s="6">
        <v>456</v>
      </c>
      <c r="R75" s="6">
        <v>10</v>
      </c>
      <c r="T75" s="6" t="s">
        <v>43</v>
      </c>
      <c r="U75" s="6" t="s">
        <v>44</v>
      </c>
      <c r="V75" s="6" t="s">
        <v>534</v>
      </c>
      <c r="W75" s="6" t="s">
        <v>535</v>
      </c>
      <c r="Y75" s="6" t="s">
        <v>536</v>
      </c>
      <c r="Z75" s="6" t="s">
        <v>537</v>
      </c>
      <c r="AA75" s="6" t="s">
        <v>538</v>
      </c>
      <c r="AC75" s="6">
        <v>140</v>
      </c>
      <c r="AF75" s="6" t="s">
        <v>42</v>
      </c>
      <c r="AG75" s="7"/>
      <c r="AH75" s="7"/>
      <c r="AI75" s="6" t="str">
        <f>HYPERLINK("https://doi.org/10.4159/9780674271531?locatt=mode:legacy")</f>
        <v>https://doi.org/10.4159/9780674271531?locatt=mode:legacy</v>
      </c>
      <c r="AK75" s="6" t="s">
        <v>50</v>
      </c>
    </row>
    <row r="76" spans="1:37" s="6" customFormat="1" x14ac:dyDescent="0.3">
      <c r="A76" s="6">
        <v>535587</v>
      </c>
      <c r="B76" s="7">
        <v>9781847697554</v>
      </c>
      <c r="C76" s="7"/>
      <c r="D76" s="7"/>
      <c r="F76" s="6" t="s">
        <v>539</v>
      </c>
      <c r="I76" s="6" t="s">
        <v>540</v>
      </c>
      <c r="J76" s="6">
        <v>1</v>
      </c>
      <c r="K76" s="6" t="s">
        <v>541</v>
      </c>
      <c r="M76" s="6" t="s">
        <v>314</v>
      </c>
      <c r="N76" s="9">
        <v>41080</v>
      </c>
      <c r="O76" s="6">
        <v>2012</v>
      </c>
      <c r="P76" s="6">
        <v>336</v>
      </c>
      <c r="R76" s="6">
        <v>10</v>
      </c>
      <c r="T76" s="6" t="s">
        <v>43</v>
      </c>
      <c r="U76" s="6" t="s">
        <v>44</v>
      </c>
      <c r="V76" s="6" t="s">
        <v>45</v>
      </c>
      <c r="W76" s="6" t="s">
        <v>542</v>
      </c>
      <c r="Y76" s="6" t="s">
        <v>543</v>
      </c>
      <c r="Z76" s="6" t="s">
        <v>544</v>
      </c>
      <c r="AA76" s="6" t="s">
        <v>545</v>
      </c>
      <c r="AB76" s="6" t="s">
        <v>546</v>
      </c>
      <c r="AC76" s="6">
        <v>259.89999999999998</v>
      </c>
      <c r="AF76" s="6" t="s">
        <v>42</v>
      </c>
      <c r="AG76" s="7"/>
      <c r="AH76" s="7"/>
      <c r="AI76" s="6" t="str">
        <f>HYPERLINK("https://doi.org/10.21832/9781847697554")</f>
        <v>https://doi.org/10.21832/9781847697554</v>
      </c>
      <c r="AK76" s="6" t="s">
        <v>50</v>
      </c>
    </row>
    <row r="77" spans="1:37" s="6" customFormat="1" x14ac:dyDescent="0.3">
      <c r="A77" s="6">
        <v>497009</v>
      </c>
      <c r="B77" s="7">
        <v>9780674735743</v>
      </c>
      <c r="C77" s="7"/>
      <c r="D77" s="7"/>
      <c r="F77" s="6" t="s">
        <v>547</v>
      </c>
      <c r="G77" s="6" t="s">
        <v>548</v>
      </c>
      <c r="H77" s="6" t="s">
        <v>549</v>
      </c>
      <c r="J77" s="6">
        <v>1</v>
      </c>
      <c r="M77" s="6" t="s">
        <v>77</v>
      </c>
      <c r="N77" s="9">
        <v>41884</v>
      </c>
      <c r="O77" s="6">
        <v>2014</v>
      </c>
      <c r="P77" s="6">
        <v>448</v>
      </c>
      <c r="R77" s="6">
        <v>10</v>
      </c>
      <c r="T77" s="6" t="s">
        <v>43</v>
      </c>
      <c r="U77" s="6" t="s">
        <v>44</v>
      </c>
      <c r="V77" s="6" t="s">
        <v>57</v>
      </c>
      <c r="W77" s="6" t="s">
        <v>550</v>
      </c>
      <c r="Y77" s="6" t="s">
        <v>551</v>
      </c>
      <c r="Z77" s="6" t="s">
        <v>552</v>
      </c>
      <c r="AA77" s="6" t="s">
        <v>553</v>
      </c>
      <c r="AB77" s="6" t="s">
        <v>554</v>
      </c>
      <c r="AC77" s="6">
        <v>64</v>
      </c>
      <c r="AF77" s="6" t="s">
        <v>42</v>
      </c>
      <c r="AG77" s="7"/>
      <c r="AH77" s="7"/>
      <c r="AI77" s="6" t="str">
        <f>HYPERLINK("https://doi.org/10.4159/harvard.9780674735743")</f>
        <v>https://doi.org/10.4159/harvard.9780674735743</v>
      </c>
      <c r="AK77" s="6" t="s">
        <v>50</v>
      </c>
    </row>
    <row r="78" spans="1:37" s="6" customFormat="1" x14ac:dyDescent="0.3">
      <c r="A78" s="6">
        <v>552517</v>
      </c>
      <c r="B78" s="7">
        <v>9780801469060</v>
      </c>
      <c r="C78" s="7"/>
      <c r="D78" s="7"/>
      <c r="F78" s="6" t="s">
        <v>555</v>
      </c>
      <c r="G78" s="6" t="s">
        <v>556</v>
      </c>
      <c r="H78" s="6" t="s">
        <v>557</v>
      </c>
      <c r="J78" s="6">
        <v>1</v>
      </c>
      <c r="K78" s="6" t="s">
        <v>558</v>
      </c>
      <c r="M78" s="6" t="s">
        <v>112</v>
      </c>
      <c r="N78" s="9">
        <v>41532</v>
      </c>
      <c r="O78" s="6">
        <v>2013</v>
      </c>
      <c r="P78" s="6">
        <v>224</v>
      </c>
      <c r="R78" s="6">
        <v>283.5</v>
      </c>
      <c r="T78" s="6" t="s">
        <v>43</v>
      </c>
      <c r="U78" s="6" t="s">
        <v>131</v>
      </c>
      <c r="V78" s="6" t="s">
        <v>559</v>
      </c>
      <c r="W78" s="6" t="s">
        <v>560</v>
      </c>
      <c r="Y78" s="6" t="s">
        <v>561</v>
      </c>
      <c r="Z78" s="6" t="s">
        <v>562</v>
      </c>
      <c r="AA78" s="6" t="s">
        <v>563</v>
      </c>
      <c r="AB78" s="6" t="s">
        <v>564</v>
      </c>
      <c r="AC78" s="6">
        <v>130.43</v>
      </c>
      <c r="AF78" s="6" t="s">
        <v>42</v>
      </c>
      <c r="AG78" s="7"/>
      <c r="AH78" s="7"/>
      <c r="AI78" s="6" t="str">
        <f>HYPERLINK("https://doi.org/10.7591/9780801469060")</f>
        <v>https://doi.org/10.7591/9780801469060</v>
      </c>
      <c r="AK78" s="6" t="s">
        <v>50</v>
      </c>
    </row>
    <row r="79" spans="1:37" s="6" customFormat="1" x14ac:dyDescent="0.3">
      <c r="A79" s="6">
        <v>555591</v>
      </c>
      <c r="B79" s="7">
        <v>9780520945630</v>
      </c>
      <c r="C79" s="7"/>
      <c r="D79" s="7"/>
      <c r="F79" s="6" t="s">
        <v>565</v>
      </c>
      <c r="G79" s="6" t="s">
        <v>566</v>
      </c>
      <c r="H79" s="6" t="s">
        <v>306</v>
      </c>
      <c r="I79" s="6" t="s">
        <v>567</v>
      </c>
      <c r="J79" s="6">
        <v>1</v>
      </c>
      <c r="K79" s="6" t="s">
        <v>129</v>
      </c>
      <c r="L79" s="8" t="s">
        <v>216</v>
      </c>
      <c r="M79" s="6" t="s">
        <v>41</v>
      </c>
      <c r="N79" s="9">
        <v>40289</v>
      </c>
      <c r="O79" s="6">
        <v>2010</v>
      </c>
      <c r="P79" s="6">
        <v>680</v>
      </c>
      <c r="R79" s="6">
        <v>10</v>
      </c>
      <c r="T79" s="6" t="s">
        <v>43</v>
      </c>
      <c r="U79" s="6" t="s">
        <v>131</v>
      </c>
      <c r="V79" s="6" t="s">
        <v>132</v>
      </c>
      <c r="W79" s="6" t="s">
        <v>568</v>
      </c>
      <c r="Y79" s="6" t="s">
        <v>569</v>
      </c>
      <c r="Z79" s="6" t="s">
        <v>570</v>
      </c>
      <c r="AB79" s="6" t="s">
        <v>571</v>
      </c>
      <c r="AC79" s="6">
        <v>443.95</v>
      </c>
      <c r="AF79" s="6" t="s">
        <v>42</v>
      </c>
      <c r="AG79" s="7"/>
      <c r="AH79" s="7"/>
      <c r="AI79" s="6" t="str">
        <f>HYPERLINK("https://doi.org/10.1525/9780520945630")</f>
        <v>https://doi.org/10.1525/9780520945630</v>
      </c>
      <c r="AK79" s="6" t="s">
        <v>50</v>
      </c>
    </row>
    <row r="80" spans="1:37" s="6" customFormat="1" x14ac:dyDescent="0.3">
      <c r="A80" s="6">
        <v>609754</v>
      </c>
      <c r="B80" s="7">
        <v>9781978813809</v>
      </c>
      <c r="C80" s="7"/>
      <c r="D80" s="7"/>
      <c r="F80" s="6" t="s">
        <v>572</v>
      </c>
      <c r="G80" s="6" t="s">
        <v>573</v>
      </c>
      <c r="H80" s="6" t="s">
        <v>574</v>
      </c>
      <c r="J80" s="6">
        <v>1</v>
      </c>
      <c r="M80" s="6" t="s">
        <v>169</v>
      </c>
      <c r="N80" s="9">
        <v>44148</v>
      </c>
      <c r="O80" s="6">
        <v>2021</v>
      </c>
      <c r="P80" s="6">
        <v>224</v>
      </c>
      <c r="R80" s="6">
        <v>10</v>
      </c>
      <c r="T80" s="6" t="s">
        <v>43</v>
      </c>
      <c r="U80" s="6" t="s">
        <v>131</v>
      </c>
      <c r="V80" s="6" t="s">
        <v>132</v>
      </c>
      <c r="W80" s="6" t="s">
        <v>575</v>
      </c>
      <c r="Y80" s="6" t="s">
        <v>576</v>
      </c>
      <c r="Z80" s="6" t="s">
        <v>577</v>
      </c>
      <c r="AA80" s="6" t="s">
        <v>578</v>
      </c>
      <c r="AB80" s="6" t="s">
        <v>579</v>
      </c>
      <c r="AC80" s="6">
        <v>266.95</v>
      </c>
      <c r="AF80" s="6" t="s">
        <v>42</v>
      </c>
      <c r="AG80" s="7"/>
      <c r="AH80" s="7"/>
      <c r="AI80" s="6" t="str">
        <f>HYPERLINK("https://doi.org/10.36019/9781978813809")</f>
        <v>https://doi.org/10.36019/9781978813809</v>
      </c>
      <c r="AK80" s="6" t="s">
        <v>50</v>
      </c>
    </row>
    <row r="81" spans="1:37" s="6" customFormat="1" x14ac:dyDescent="0.3">
      <c r="A81" s="6">
        <v>550465</v>
      </c>
      <c r="B81" s="7">
        <v>9780300245752</v>
      </c>
      <c r="C81" s="7"/>
      <c r="D81" s="7"/>
      <c r="F81" s="6" t="s">
        <v>580</v>
      </c>
      <c r="H81" s="6" t="s">
        <v>581</v>
      </c>
      <c r="I81" s="6" t="s">
        <v>582</v>
      </c>
      <c r="J81" s="6">
        <v>1</v>
      </c>
      <c r="M81" s="6" t="s">
        <v>87</v>
      </c>
      <c r="N81" s="9">
        <v>43403</v>
      </c>
      <c r="O81" s="6">
        <v>2012</v>
      </c>
      <c r="P81" s="6">
        <v>368</v>
      </c>
      <c r="R81" s="6">
        <v>10</v>
      </c>
      <c r="T81" s="6" t="s">
        <v>43</v>
      </c>
      <c r="U81" s="6" t="s">
        <v>44</v>
      </c>
      <c r="V81" s="6" t="s">
        <v>57</v>
      </c>
      <c r="W81" s="6" t="s">
        <v>583</v>
      </c>
      <c r="Y81" s="6" t="s">
        <v>584</v>
      </c>
      <c r="AB81" s="6" t="s">
        <v>585</v>
      </c>
      <c r="AC81" s="6">
        <v>166.95</v>
      </c>
      <c r="AF81" s="6" t="s">
        <v>42</v>
      </c>
      <c r="AG81" s="7"/>
      <c r="AH81" s="7"/>
      <c r="AI81" s="6" t="str">
        <f>HYPERLINK("https://doi.org/10.12987/9780300245752?locatt=mode:legacy")</f>
        <v>https://doi.org/10.12987/9780300245752?locatt=mode:legacy</v>
      </c>
      <c r="AK81" s="6" t="s">
        <v>50</v>
      </c>
    </row>
    <row r="82" spans="1:37" s="6" customFormat="1" x14ac:dyDescent="0.3">
      <c r="A82" s="6">
        <v>532548</v>
      </c>
      <c r="B82" s="7">
        <v>9780300172164</v>
      </c>
      <c r="C82" s="7"/>
      <c r="D82" s="7"/>
      <c r="F82" s="6" t="s">
        <v>586</v>
      </c>
      <c r="G82" s="6" t="s">
        <v>587</v>
      </c>
      <c r="H82" s="6" t="s">
        <v>588</v>
      </c>
      <c r="J82" s="6">
        <v>1</v>
      </c>
      <c r="M82" s="6" t="s">
        <v>87</v>
      </c>
      <c r="N82" s="9">
        <v>40687</v>
      </c>
      <c r="O82" s="6">
        <v>2011</v>
      </c>
      <c r="P82" s="6">
        <v>224</v>
      </c>
      <c r="R82" s="6">
        <v>10</v>
      </c>
      <c r="T82" s="6" t="s">
        <v>43</v>
      </c>
      <c r="U82" s="6" t="s">
        <v>44</v>
      </c>
      <c r="V82" s="6" t="s">
        <v>57</v>
      </c>
      <c r="W82" s="6" t="s">
        <v>589</v>
      </c>
      <c r="Y82" s="6" t="s">
        <v>590</v>
      </c>
      <c r="AB82" s="6" t="s">
        <v>591</v>
      </c>
      <c r="AC82" s="6">
        <v>78.95</v>
      </c>
      <c r="AF82" s="6" t="s">
        <v>42</v>
      </c>
      <c r="AG82" s="7"/>
      <c r="AH82" s="7"/>
      <c r="AI82" s="6" t="str">
        <f>HYPERLINK("https://doi.org/10.12987/9780300172164")</f>
        <v>https://doi.org/10.12987/9780300172164</v>
      </c>
      <c r="AK82" s="6" t="s">
        <v>50</v>
      </c>
    </row>
    <row r="83" spans="1:37" s="6" customFormat="1" x14ac:dyDescent="0.3">
      <c r="A83" s="6">
        <v>533353</v>
      </c>
      <c r="B83" s="7">
        <v>9780300191707</v>
      </c>
      <c r="C83" s="7"/>
      <c r="D83" s="7"/>
      <c r="F83" s="6" t="s">
        <v>592</v>
      </c>
      <c r="H83" s="6" t="s">
        <v>593</v>
      </c>
      <c r="J83" s="6">
        <v>1</v>
      </c>
      <c r="M83" s="6" t="s">
        <v>87</v>
      </c>
      <c r="N83" s="9">
        <v>37844</v>
      </c>
      <c r="O83" s="6">
        <v>2003</v>
      </c>
      <c r="R83" s="6">
        <v>10</v>
      </c>
      <c r="T83" s="6" t="s">
        <v>43</v>
      </c>
      <c r="U83" s="6" t="s">
        <v>44</v>
      </c>
      <c r="V83" s="6" t="s">
        <v>57</v>
      </c>
      <c r="W83" s="6" t="s">
        <v>495</v>
      </c>
      <c r="Y83" s="6" t="s">
        <v>594</v>
      </c>
      <c r="AC83" s="6">
        <v>46.95</v>
      </c>
      <c r="AF83" s="6" t="s">
        <v>42</v>
      </c>
      <c r="AG83" s="7"/>
      <c r="AH83" s="7"/>
      <c r="AI83" s="6" t="str">
        <f>HYPERLINK("https://doi.org/10.12987/9780300191707")</f>
        <v>https://doi.org/10.12987/9780300191707</v>
      </c>
      <c r="AK83" s="6" t="s">
        <v>50</v>
      </c>
    </row>
    <row r="84" spans="1:37" s="6" customFormat="1" x14ac:dyDescent="0.3">
      <c r="A84" s="6">
        <v>577564</v>
      </c>
      <c r="B84" s="7">
        <v>9780814777077</v>
      </c>
      <c r="C84" s="7"/>
      <c r="D84" s="7"/>
      <c r="F84" s="6" t="s">
        <v>595</v>
      </c>
      <c r="G84" s="6" t="s">
        <v>596</v>
      </c>
      <c r="H84" s="6" t="s">
        <v>597</v>
      </c>
      <c r="J84" s="6">
        <v>1</v>
      </c>
      <c r="K84" s="6" t="s">
        <v>598</v>
      </c>
      <c r="L84" s="8" t="s">
        <v>103</v>
      </c>
      <c r="M84" s="6" t="s">
        <v>56</v>
      </c>
      <c r="N84" s="9">
        <v>41705</v>
      </c>
      <c r="O84" s="6">
        <v>2014</v>
      </c>
      <c r="R84" s="6">
        <v>10</v>
      </c>
      <c r="T84" s="6" t="s">
        <v>43</v>
      </c>
      <c r="U84" s="6" t="s">
        <v>44</v>
      </c>
      <c r="V84" s="6" t="s">
        <v>57</v>
      </c>
      <c r="W84" s="6" t="s">
        <v>599</v>
      </c>
      <c r="Y84" s="6" t="s">
        <v>600</v>
      </c>
      <c r="AA84" s="6" t="s">
        <v>601</v>
      </c>
      <c r="AB84" s="6" t="s">
        <v>602</v>
      </c>
      <c r="AC84" s="6">
        <v>174.95</v>
      </c>
      <c r="AF84" s="6" t="s">
        <v>42</v>
      </c>
      <c r="AG84" s="7"/>
      <c r="AH84" s="7"/>
      <c r="AI84" s="6" t="str">
        <f>HYPERLINK("https://doi.org/10.18574/nyu/9780814777053.001.0001")</f>
        <v>https://doi.org/10.18574/nyu/9780814777053.001.0001</v>
      </c>
      <c r="AK84" s="6" t="s">
        <v>50</v>
      </c>
    </row>
    <row r="85" spans="1:37" s="6" customFormat="1" x14ac:dyDescent="0.3">
      <c r="A85" s="6">
        <v>524481</v>
      </c>
      <c r="B85" s="7">
        <v>9780231538855</v>
      </c>
      <c r="C85" s="7"/>
      <c r="D85" s="7"/>
      <c r="F85" s="6" t="s">
        <v>603</v>
      </c>
      <c r="G85" s="6" t="s">
        <v>604</v>
      </c>
      <c r="H85" s="6" t="s">
        <v>605</v>
      </c>
      <c r="J85" s="6">
        <v>1</v>
      </c>
      <c r="M85" s="6" t="s">
        <v>64</v>
      </c>
      <c r="N85" s="9">
        <v>42542</v>
      </c>
      <c r="O85" s="6">
        <v>2016</v>
      </c>
      <c r="P85" s="6">
        <v>304</v>
      </c>
      <c r="R85" s="6">
        <v>10</v>
      </c>
      <c r="T85" s="6" t="s">
        <v>43</v>
      </c>
      <c r="U85" s="6" t="s">
        <v>44</v>
      </c>
      <c r="V85" s="6" t="s">
        <v>57</v>
      </c>
      <c r="W85" s="6" t="s">
        <v>606</v>
      </c>
      <c r="Y85" s="6" t="s">
        <v>607</v>
      </c>
      <c r="Z85" s="6" t="s">
        <v>608</v>
      </c>
      <c r="AA85" s="6" t="s">
        <v>609</v>
      </c>
      <c r="AB85" s="6" t="s">
        <v>610</v>
      </c>
      <c r="AC85" s="6">
        <v>21.95</v>
      </c>
      <c r="AF85" s="6" t="s">
        <v>42</v>
      </c>
      <c r="AG85" s="7"/>
      <c r="AH85" s="7"/>
      <c r="AI85" s="6" t="str">
        <f>HYPERLINK("https://doi.org/10.7312/scha17230")</f>
        <v>https://doi.org/10.7312/scha17230</v>
      </c>
      <c r="AK85" s="6" t="s">
        <v>50</v>
      </c>
    </row>
    <row r="86" spans="1:37" s="6" customFormat="1" x14ac:dyDescent="0.3">
      <c r="A86" s="6">
        <v>508023</v>
      </c>
      <c r="B86" s="7">
        <v>9781400859566</v>
      </c>
      <c r="C86" s="7"/>
      <c r="D86" s="7"/>
      <c r="F86" s="6" t="s">
        <v>611</v>
      </c>
      <c r="G86" s="6" t="s">
        <v>612</v>
      </c>
      <c r="H86" s="6" t="s">
        <v>613</v>
      </c>
      <c r="J86" s="6">
        <v>1</v>
      </c>
      <c r="K86" s="6" t="s">
        <v>69</v>
      </c>
      <c r="L86" s="8" t="s">
        <v>614</v>
      </c>
      <c r="M86" s="6" t="s">
        <v>71</v>
      </c>
      <c r="N86" s="9">
        <v>41834</v>
      </c>
      <c r="O86" s="6">
        <v>1988</v>
      </c>
      <c r="P86" s="6">
        <v>210</v>
      </c>
      <c r="R86" s="6">
        <v>10</v>
      </c>
      <c r="T86" s="6" t="s">
        <v>43</v>
      </c>
      <c r="U86" s="6" t="s">
        <v>44</v>
      </c>
      <c r="V86" s="6" t="s">
        <v>57</v>
      </c>
      <c r="W86" s="6" t="s">
        <v>615</v>
      </c>
      <c r="Y86" s="6" t="s">
        <v>616</v>
      </c>
      <c r="AC86" s="6">
        <v>146</v>
      </c>
      <c r="AF86" s="6" t="s">
        <v>42</v>
      </c>
      <c r="AG86" s="7"/>
      <c r="AH86" s="7"/>
      <c r="AI86" s="6" t="str">
        <f>HYPERLINK("https://doi.org/10.1515/9781400859566")</f>
        <v>https://doi.org/10.1515/9781400859566</v>
      </c>
      <c r="AK86" s="6" t="s">
        <v>50</v>
      </c>
    </row>
    <row r="87" spans="1:37" s="6" customFormat="1" x14ac:dyDescent="0.3">
      <c r="A87" s="6">
        <v>578275</v>
      </c>
      <c r="B87" s="7">
        <v>9781479838943</v>
      </c>
      <c r="C87" s="7"/>
      <c r="D87" s="7"/>
      <c r="F87" s="6" t="s">
        <v>617</v>
      </c>
      <c r="G87" s="6" t="s">
        <v>618</v>
      </c>
      <c r="H87" s="6" t="s">
        <v>619</v>
      </c>
      <c r="J87" s="6">
        <v>1</v>
      </c>
      <c r="K87" s="6" t="s">
        <v>620</v>
      </c>
      <c r="L87" s="8" t="s">
        <v>255</v>
      </c>
      <c r="M87" s="6" t="s">
        <v>56</v>
      </c>
      <c r="N87" s="9">
        <v>43088</v>
      </c>
      <c r="O87" s="6">
        <v>2017</v>
      </c>
      <c r="R87" s="6">
        <v>10</v>
      </c>
      <c r="T87" s="6" t="s">
        <v>43</v>
      </c>
      <c r="U87" s="6" t="s">
        <v>44</v>
      </c>
      <c r="V87" s="6" t="s">
        <v>113</v>
      </c>
      <c r="W87" s="6" t="s">
        <v>621</v>
      </c>
      <c r="Y87" s="6" t="s">
        <v>622</v>
      </c>
      <c r="AA87" s="6" t="s">
        <v>623</v>
      </c>
      <c r="AB87" s="6" t="s">
        <v>624</v>
      </c>
      <c r="AC87" s="6">
        <v>174.95</v>
      </c>
      <c r="AF87" s="6" t="s">
        <v>42</v>
      </c>
      <c r="AG87" s="7"/>
      <c r="AH87" s="7"/>
      <c r="AI87" s="6" t="str">
        <f>HYPERLINK("https://doi.org/10.18574/nyu/9781479814879.001.0001")</f>
        <v>https://doi.org/10.18574/nyu/9781479814879.001.0001</v>
      </c>
      <c r="AK87" s="6" t="s">
        <v>50</v>
      </c>
    </row>
    <row r="88" spans="1:37" s="6" customFormat="1" x14ac:dyDescent="0.3">
      <c r="A88" s="6">
        <v>508220</v>
      </c>
      <c r="B88" s="7">
        <v>9781400852833</v>
      </c>
      <c r="C88" s="7"/>
      <c r="D88" s="7"/>
      <c r="F88" s="6" t="s">
        <v>625</v>
      </c>
      <c r="H88" s="6" t="s">
        <v>626</v>
      </c>
      <c r="J88" s="6">
        <v>1</v>
      </c>
      <c r="K88" s="6" t="s">
        <v>69</v>
      </c>
      <c r="L88" s="8" t="s">
        <v>627</v>
      </c>
      <c r="M88" s="6" t="s">
        <v>71</v>
      </c>
      <c r="N88" s="9">
        <v>41834</v>
      </c>
      <c r="O88" s="6">
        <v>1982</v>
      </c>
      <c r="P88" s="6">
        <v>242</v>
      </c>
      <c r="R88" s="6">
        <v>10</v>
      </c>
      <c r="T88" s="6" t="s">
        <v>43</v>
      </c>
      <c r="U88" s="6" t="s">
        <v>44</v>
      </c>
      <c r="V88" s="6" t="s">
        <v>57</v>
      </c>
      <c r="W88" s="6" t="s">
        <v>628</v>
      </c>
      <c r="Y88" s="6" t="s">
        <v>629</v>
      </c>
      <c r="AC88" s="6">
        <v>170</v>
      </c>
      <c r="AF88" s="6" t="s">
        <v>42</v>
      </c>
      <c r="AG88" s="7"/>
      <c r="AH88" s="7"/>
      <c r="AI88" s="6" t="str">
        <f>HYPERLINK("https://doi.org/10.1515/9781400852833")</f>
        <v>https://doi.org/10.1515/9781400852833</v>
      </c>
      <c r="AK88" s="6" t="s">
        <v>50</v>
      </c>
    </row>
    <row r="89" spans="1:37" s="6" customFormat="1" x14ac:dyDescent="0.3">
      <c r="A89" s="6">
        <v>507926</v>
      </c>
      <c r="B89" s="7">
        <v>9781400863426</v>
      </c>
      <c r="C89" s="7"/>
      <c r="D89" s="7"/>
      <c r="F89" s="6" t="s">
        <v>630</v>
      </c>
      <c r="G89" s="6" t="s">
        <v>631</v>
      </c>
      <c r="I89" s="6" t="s">
        <v>632</v>
      </c>
      <c r="J89" s="6">
        <v>1</v>
      </c>
      <c r="K89" s="6" t="s">
        <v>69</v>
      </c>
      <c r="L89" s="8" t="s">
        <v>633</v>
      </c>
      <c r="M89" s="6" t="s">
        <v>71</v>
      </c>
      <c r="N89" s="9">
        <v>41834</v>
      </c>
      <c r="O89" s="6">
        <v>1993</v>
      </c>
      <c r="P89" s="6">
        <v>430</v>
      </c>
      <c r="R89" s="6">
        <v>10</v>
      </c>
      <c r="T89" s="6" t="s">
        <v>43</v>
      </c>
      <c r="U89" s="6" t="s">
        <v>44</v>
      </c>
      <c r="V89" s="6" t="s">
        <v>57</v>
      </c>
      <c r="W89" s="6" t="s">
        <v>163</v>
      </c>
      <c r="Y89" s="6" t="s">
        <v>634</v>
      </c>
      <c r="AA89" s="6" t="s">
        <v>635</v>
      </c>
      <c r="AC89" s="6">
        <v>450</v>
      </c>
      <c r="AF89" s="6" t="s">
        <v>42</v>
      </c>
      <c r="AG89" s="7"/>
      <c r="AH89" s="7"/>
      <c r="AI89" s="6" t="str">
        <f>HYPERLINK("https://doi.org/10.1515/9781400863426")</f>
        <v>https://doi.org/10.1515/9781400863426</v>
      </c>
      <c r="AK89" s="6" t="s">
        <v>50</v>
      </c>
    </row>
    <row r="90" spans="1:37" s="6" customFormat="1" x14ac:dyDescent="0.3">
      <c r="A90" s="6">
        <v>596788</v>
      </c>
      <c r="B90" s="7">
        <v>9780674041127</v>
      </c>
      <c r="C90" s="7"/>
      <c r="D90" s="7"/>
      <c r="F90" s="6" t="s">
        <v>636</v>
      </c>
      <c r="H90" s="6" t="s">
        <v>637</v>
      </c>
      <c r="J90" s="6">
        <v>1</v>
      </c>
      <c r="M90" s="6" t="s">
        <v>77</v>
      </c>
      <c r="N90" s="9">
        <v>27030</v>
      </c>
      <c r="O90" s="6">
        <v>1974</v>
      </c>
      <c r="P90" s="6">
        <v>280</v>
      </c>
      <c r="R90" s="6">
        <v>10</v>
      </c>
      <c r="T90" s="6" t="s">
        <v>43</v>
      </c>
      <c r="U90" s="6" t="s">
        <v>44</v>
      </c>
      <c r="V90" s="6" t="s">
        <v>57</v>
      </c>
      <c r="W90" s="6" t="s">
        <v>638</v>
      </c>
      <c r="Y90" s="6" t="s">
        <v>639</v>
      </c>
      <c r="Z90" s="6" t="s">
        <v>640</v>
      </c>
      <c r="AA90" s="6" t="s">
        <v>641</v>
      </c>
      <c r="AC90" s="6">
        <v>132</v>
      </c>
      <c r="AF90" s="6" t="s">
        <v>42</v>
      </c>
      <c r="AG90" s="7"/>
      <c r="AH90" s="7"/>
      <c r="AI90" s="6" t="str">
        <f>HYPERLINK("https://doi.org/10.4159/9780674041127")</f>
        <v>https://doi.org/10.4159/9780674041127</v>
      </c>
      <c r="AK90" s="6" t="s">
        <v>50</v>
      </c>
    </row>
    <row r="91" spans="1:37" s="6" customFormat="1" x14ac:dyDescent="0.3">
      <c r="A91" s="6">
        <v>323130</v>
      </c>
      <c r="B91" s="7">
        <v>9780674367012</v>
      </c>
      <c r="C91" s="7">
        <v>9780674367005</v>
      </c>
      <c r="D91" s="7"/>
      <c r="F91" s="6" t="s">
        <v>642</v>
      </c>
      <c r="G91" s="6" t="s">
        <v>643</v>
      </c>
      <c r="I91" s="6" t="s">
        <v>644</v>
      </c>
      <c r="J91" s="6">
        <v>1</v>
      </c>
      <c r="M91" s="6" t="s">
        <v>77</v>
      </c>
      <c r="N91" s="9">
        <v>41548</v>
      </c>
      <c r="O91" s="6">
        <v>1958</v>
      </c>
      <c r="P91" s="6">
        <v>803</v>
      </c>
      <c r="R91" s="6">
        <v>10</v>
      </c>
      <c r="T91" s="6" t="s">
        <v>43</v>
      </c>
      <c r="U91" s="6" t="s">
        <v>44</v>
      </c>
      <c r="V91" s="6" t="s">
        <v>57</v>
      </c>
      <c r="W91" s="6" t="s">
        <v>645</v>
      </c>
      <c r="Y91" s="6" t="s">
        <v>646</v>
      </c>
      <c r="AC91" s="6">
        <v>60</v>
      </c>
      <c r="AD91" s="6">
        <v>60</v>
      </c>
      <c r="AF91" s="6" t="s">
        <v>42</v>
      </c>
      <c r="AG91" s="6" t="s">
        <v>42</v>
      </c>
      <c r="AH91" s="7"/>
      <c r="AI91" s="6" t="str">
        <f>HYPERLINK("https://doi.org/10.4159/harvard.9780674367012")</f>
        <v>https://doi.org/10.4159/harvard.9780674367012</v>
      </c>
      <c r="AK91" s="6" t="s">
        <v>50</v>
      </c>
    </row>
    <row r="92" spans="1:37" s="6" customFormat="1" x14ac:dyDescent="0.3">
      <c r="A92" s="6">
        <v>521703</v>
      </c>
      <c r="B92" s="7">
        <v>9781400832354</v>
      </c>
      <c r="C92" s="7"/>
      <c r="D92" s="7"/>
      <c r="F92" s="6" t="s">
        <v>647</v>
      </c>
      <c r="G92" s="6" t="s">
        <v>648</v>
      </c>
      <c r="H92" s="6" t="s">
        <v>403</v>
      </c>
      <c r="J92" s="6">
        <v>1</v>
      </c>
      <c r="K92" s="6" t="s">
        <v>69</v>
      </c>
      <c r="L92" s="8" t="s">
        <v>649</v>
      </c>
      <c r="M92" s="6" t="s">
        <v>71</v>
      </c>
      <c r="N92" s="9">
        <v>42346</v>
      </c>
      <c r="O92" s="6">
        <v>1997</v>
      </c>
      <c r="P92" s="6">
        <v>378</v>
      </c>
      <c r="R92" s="6">
        <v>10</v>
      </c>
      <c r="T92" s="6" t="s">
        <v>43</v>
      </c>
      <c r="U92" s="6" t="s">
        <v>131</v>
      </c>
      <c r="V92" s="6" t="s">
        <v>140</v>
      </c>
      <c r="W92" s="6" t="s">
        <v>650</v>
      </c>
      <c r="Y92" s="6" t="s">
        <v>651</v>
      </c>
      <c r="AA92" s="6" t="s">
        <v>652</v>
      </c>
      <c r="AB92" s="6" t="s">
        <v>653</v>
      </c>
      <c r="AC92" s="6">
        <v>420</v>
      </c>
      <c r="AF92" s="6" t="s">
        <v>42</v>
      </c>
      <c r="AG92" s="7"/>
      <c r="AH92" s="7"/>
      <c r="AI92" s="6" t="str">
        <f>HYPERLINK("https://doi.org/10.1515/9781400832354")</f>
        <v>https://doi.org/10.1515/9781400832354</v>
      </c>
      <c r="AK92" s="6" t="s">
        <v>50</v>
      </c>
    </row>
    <row r="93" spans="1:37" s="6" customFormat="1" x14ac:dyDescent="0.3">
      <c r="A93" s="6">
        <v>529633</v>
      </c>
      <c r="B93" s="7">
        <v>9781400886043</v>
      </c>
      <c r="C93" s="7"/>
      <c r="D93" s="7"/>
      <c r="F93" s="6" t="s">
        <v>654</v>
      </c>
      <c r="G93" s="6" t="s">
        <v>655</v>
      </c>
      <c r="H93" s="6" t="s">
        <v>656</v>
      </c>
      <c r="J93" s="6">
        <v>1</v>
      </c>
      <c r="K93" s="6" t="s">
        <v>657</v>
      </c>
      <c r="L93" s="8" t="s">
        <v>658</v>
      </c>
      <c r="M93" s="6" t="s">
        <v>71</v>
      </c>
      <c r="N93" s="9">
        <v>42808</v>
      </c>
      <c r="O93" s="6">
        <v>1972</v>
      </c>
      <c r="P93" s="6">
        <v>220</v>
      </c>
      <c r="R93" s="6">
        <v>10</v>
      </c>
      <c r="T93" s="6" t="s">
        <v>43</v>
      </c>
      <c r="U93" s="6" t="s">
        <v>44</v>
      </c>
      <c r="V93" s="6" t="s">
        <v>57</v>
      </c>
      <c r="W93" s="6" t="s">
        <v>659</v>
      </c>
      <c r="Y93" s="6" t="s">
        <v>660</v>
      </c>
      <c r="AC93" s="6">
        <v>225</v>
      </c>
      <c r="AF93" s="6" t="s">
        <v>42</v>
      </c>
      <c r="AG93" s="7"/>
      <c r="AH93" s="7"/>
      <c r="AI93" s="6" t="str">
        <f>HYPERLINK("https://doi.org/10.1515/9781400886043")</f>
        <v>https://doi.org/10.1515/9781400886043</v>
      </c>
      <c r="AK93" s="6" t="s">
        <v>50</v>
      </c>
    </row>
    <row r="94" spans="1:37" s="6" customFormat="1" x14ac:dyDescent="0.3">
      <c r="A94" s="6">
        <v>508464</v>
      </c>
      <c r="B94" s="7">
        <v>9781400854622</v>
      </c>
      <c r="C94" s="7"/>
      <c r="D94" s="7"/>
      <c r="F94" s="6" t="s">
        <v>661</v>
      </c>
      <c r="G94" s="6" t="s">
        <v>662</v>
      </c>
      <c r="H94" s="6" t="s">
        <v>663</v>
      </c>
      <c r="J94" s="6">
        <v>1</v>
      </c>
      <c r="K94" s="6" t="s">
        <v>69</v>
      </c>
      <c r="L94" s="8" t="s">
        <v>664</v>
      </c>
      <c r="M94" s="6" t="s">
        <v>71</v>
      </c>
      <c r="N94" s="9">
        <v>41834</v>
      </c>
      <c r="O94" s="6">
        <v>1980</v>
      </c>
      <c r="P94" s="6">
        <v>226</v>
      </c>
      <c r="R94" s="6">
        <v>10</v>
      </c>
      <c r="T94" s="6" t="s">
        <v>43</v>
      </c>
      <c r="U94" s="6" t="s">
        <v>131</v>
      </c>
      <c r="V94" s="6" t="s">
        <v>140</v>
      </c>
      <c r="W94" s="6" t="s">
        <v>192</v>
      </c>
      <c r="Y94" s="6" t="s">
        <v>665</v>
      </c>
      <c r="AC94" s="6">
        <v>190</v>
      </c>
      <c r="AF94" s="6" t="s">
        <v>42</v>
      </c>
      <c r="AG94" s="7"/>
      <c r="AH94" s="7"/>
      <c r="AI94" s="6" t="str">
        <f>HYPERLINK("https://doi.org/10.1515/9781400854622")</f>
        <v>https://doi.org/10.1515/9781400854622</v>
      </c>
      <c r="AK94" s="6" t="s">
        <v>50</v>
      </c>
    </row>
    <row r="95" spans="1:37" s="6" customFormat="1" x14ac:dyDescent="0.3">
      <c r="A95" s="6">
        <v>516938</v>
      </c>
      <c r="B95" s="7">
        <v>9783110455083</v>
      </c>
      <c r="C95" s="7">
        <v>9783110453676</v>
      </c>
      <c r="D95" s="7"/>
      <c r="F95" s="6" t="s">
        <v>666</v>
      </c>
      <c r="G95" s="6" t="s">
        <v>667</v>
      </c>
      <c r="I95" s="6" t="s">
        <v>668</v>
      </c>
      <c r="J95" s="6">
        <v>1</v>
      </c>
      <c r="M95" s="6" t="s">
        <v>298</v>
      </c>
      <c r="N95" s="9">
        <v>42625</v>
      </c>
      <c r="O95" s="6">
        <v>2016</v>
      </c>
      <c r="P95" s="6">
        <v>221</v>
      </c>
      <c r="S95" s="6">
        <v>1724</v>
      </c>
      <c r="T95" s="6" t="s">
        <v>43</v>
      </c>
      <c r="U95" s="6" t="s">
        <v>44</v>
      </c>
      <c r="V95" s="6" t="s">
        <v>325</v>
      </c>
      <c r="W95" s="6" t="s">
        <v>669</v>
      </c>
      <c r="Y95" s="6" t="s">
        <v>670</v>
      </c>
      <c r="AA95" s="6" t="s">
        <v>671</v>
      </c>
      <c r="AB95" s="6" t="s">
        <v>672</v>
      </c>
      <c r="AC95" s="6">
        <v>149</v>
      </c>
      <c r="AD95" s="6">
        <v>109.95</v>
      </c>
      <c r="AF95" s="6" t="s">
        <v>42</v>
      </c>
      <c r="AG95" s="6" t="s">
        <v>42</v>
      </c>
      <c r="AH95" s="7"/>
      <c r="AI95" s="6" t="str">
        <f>HYPERLINK("https://doi.org/10.1515/9783110455083")</f>
        <v>https://doi.org/10.1515/9783110455083</v>
      </c>
      <c r="AK95" s="6" t="s">
        <v>50</v>
      </c>
    </row>
    <row r="96" spans="1:37" s="6" customFormat="1" x14ac:dyDescent="0.3">
      <c r="A96" s="6">
        <v>508456</v>
      </c>
      <c r="B96" s="7">
        <v>9781400855001</v>
      </c>
      <c r="C96" s="7"/>
      <c r="D96" s="7"/>
      <c r="F96" s="6" t="s">
        <v>673</v>
      </c>
      <c r="H96" s="6" t="s">
        <v>674</v>
      </c>
      <c r="J96" s="6">
        <v>1</v>
      </c>
      <c r="K96" s="6" t="s">
        <v>69</v>
      </c>
      <c r="L96" s="8" t="s">
        <v>675</v>
      </c>
      <c r="M96" s="6" t="s">
        <v>71</v>
      </c>
      <c r="N96" s="9">
        <v>41834</v>
      </c>
      <c r="O96" s="6">
        <v>1985</v>
      </c>
      <c r="P96" s="6">
        <v>312</v>
      </c>
      <c r="R96" s="6">
        <v>10</v>
      </c>
      <c r="T96" s="6" t="s">
        <v>43</v>
      </c>
      <c r="U96" s="6" t="s">
        <v>44</v>
      </c>
      <c r="V96" s="6" t="s">
        <v>113</v>
      </c>
      <c r="W96" s="6" t="s">
        <v>200</v>
      </c>
      <c r="Y96" s="6" t="s">
        <v>676</v>
      </c>
      <c r="AC96" s="6">
        <v>250</v>
      </c>
      <c r="AF96" s="6" t="s">
        <v>42</v>
      </c>
      <c r="AG96" s="7"/>
      <c r="AH96" s="7"/>
      <c r="AI96" s="6" t="str">
        <f>HYPERLINK("https://doi.org/10.1515/9781400855001")</f>
        <v>https://doi.org/10.1515/9781400855001</v>
      </c>
      <c r="AK96" s="6" t="s">
        <v>50</v>
      </c>
    </row>
    <row r="97" spans="1:37" s="6" customFormat="1" x14ac:dyDescent="0.3">
      <c r="A97" s="6">
        <v>551514</v>
      </c>
      <c r="B97" s="7">
        <v>9781501723803</v>
      </c>
      <c r="C97" s="7"/>
      <c r="D97" s="7"/>
      <c r="F97" s="6" t="s">
        <v>677</v>
      </c>
      <c r="G97" s="6" t="s">
        <v>678</v>
      </c>
      <c r="H97" s="6" t="s">
        <v>679</v>
      </c>
      <c r="J97" s="6">
        <v>1</v>
      </c>
      <c r="K97" s="6" t="s">
        <v>680</v>
      </c>
      <c r="M97" s="6" t="s">
        <v>112</v>
      </c>
      <c r="N97" s="9">
        <v>43391</v>
      </c>
      <c r="O97" s="6">
        <v>2003</v>
      </c>
      <c r="P97" s="6">
        <v>272</v>
      </c>
      <c r="R97" s="6">
        <v>283.5</v>
      </c>
      <c r="T97" s="6" t="s">
        <v>43</v>
      </c>
      <c r="U97" s="6" t="s">
        <v>44</v>
      </c>
      <c r="V97" s="6" t="s">
        <v>57</v>
      </c>
      <c r="W97" s="6" t="s">
        <v>681</v>
      </c>
      <c r="Y97" s="6" t="s">
        <v>682</v>
      </c>
      <c r="AA97" s="6" t="s">
        <v>683</v>
      </c>
      <c r="AB97" s="6" t="s">
        <v>684</v>
      </c>
      <c r="AC97" s="6">
        <v>130.94999999999999</v>
      </c>
      <c r="AF97" s="6" t="s">
        <v>42</v>
      </c>
      <c r="AG97" s="7"/>
      <c r="AH97" s="7"/>
      <c r="AI97" s="6" t="str">
        <f>HYPERLINK("https://doi.org/10.7591/9781501723803")</f>
        <v>https://doi.org/10.7591/9781501723803</v>
      </c>
      <c r="AK97" s="6" t="s">
        <v>50</v>
      </c>
    </row>
    <row r="98" spans="1:37" s="6" customFormat="1" x14ac:dyDescent="0.3">
      <c r="A98" s="6">
        <v>522037</v>
      </c>
      <c r="B98" s="7">
        <v>9781400874910</v>
      </c>
      <c r="C98" s="7"/>
      <c r="D98" s="7"/>
      <c r="F98" s="6" t="s">
        <v>685</v>
      </c>
      <c r="I98" s="6" t="s">
        <v>686</v>
      </c>
      <c r="J98" s="6">
        <v>1</v>
      </c>
      <c r="K98" s="6" t="s">
        <v>69</v>
      </c>
      <c r="L98" s="8" t="s">
        <v>687</v>
      </c>
      <c r="M98" s="6" t="s">
        <v>71</v>
      </c>
      <c r="N98" s="9">
        <v>42346</v>
      </c>
      <c r="O98" s="6">
        <v>1949</v>
      </c>
      <c r="P98" s="6">
        <v>1120</v>
      </c>
      <c r="R98" s="6">
        <v>10</v>
      </c>
      <c r="T98" s="6" t="s">
        <v>43</v>
      </c>
      <c r="U98" s="6" t="s">
        <v>131</v>
      </c>
      <c r="V98" s="6" t="s">
        <v>688</v>
      </c>
      <c r="W98" s="6" t="s">
        <v>689</v>
      </c>
      <c r="Y98" s="6" t="s">
        <v>690</v>
      </c>
      <c r="AC98" s="6">
        <v>450</v>
      </c>
      <c r="AF98" s="6" t="s">
        <v>42</v>
      </c>
      <c r="AG98" s="7"/>
      <c r="AH98" s="7"/>
      <c r="AI98" s="6" t="str">
        <f>HYPERLINK("https://doi.org/10.1515/9781400874910")</f>
        <v>https://doi.org/10.1515/9781400874910</v>
      </c>
      <c r="AK98" s="6" t="s">
        <v>50</v>
      </c>
    </row>
    <row r="99" spans="1:37" s="6" customFormat="1" x14ac:dyDescent="0.3">
      <c r="A99" s="6">
        <v>550619</v>
      </c>
      <c r="B99" s="7">
        <v>9781847695147</v>
      </c>
      <c r="C99" s="7"/>
      <c r="D99" s="7"/>
      <c r="F99" s="6" t="s">
        <v>691</v>
      </c>
      <c r="I99" s="6" t="s">
        <v>692</v>
      </c>
      <c r="J99" s="6">
        <v>1</v>
      </c>
      <c r="K99" s="6" t="s">
        <v>541</v>
      </c>
      <c r="M99" s="6" t="s">
        <v>314</v>
      </c>
      <c r="N99" s="9">
        <v>40959</v>
      </c>
      <c r="O99" s="6">
        <v>2012</v>
      </c>
      <c r="P99" s="6">
        <v>312</v>
      </c>
      <c r="R99" s="6">
        <v>10</v>
      </c>
      <c r="T99" s="6" t="s">
        <v>43</v>
      </c>
      <c r="U99" s="6" t="s">
        <v>44</v>
      </c>
      <c r="V99" s="6" t="s">
        <v>45</v>
      </c>
      <c r="W99" s="6" t="s">
        <v>542</v>
      </c>
      <c r="Y99" s="6" t="s">
        <v>693</v>
      </c>
      <c r="Z99" s="6" t="s">
        <v>694</v>
      </c>
      <c r="AA99" s="6" t="s">
        <v>695</v>
      </c>
      <c r="AB99" s="6" t="s">
        <v>696</v>
      </c>
      <c r="AC99" s="6">
        <v>269.89999999999998</v>
      </c>
      <c r="AF99" s="6" t="s">
        <v>42</v>
      </c>
      <c r="AG99" s="7"/>
      <c r="AH99" s="7"/>
      <c r="AI99" s="6" t="str">
        <f>HYPERLINK("https://doi.org/10.21832/9781847695147")</f>
        <v>https://doi.org/10.21832/9781847695147</v>
      </c>
      <c r="AK99" s="6" t="s">
        <v>50</v>
      </c>
    </row>
    <row r="100" spans="1:37" s="6" customFormat="1" x14ac:dyDescent="0.3">
      <c r="A100" s="6">
        <v>526186</v>
      </c>
      <c r="B100" s="7">
        <v>9781512802085</v>
      </c>
      <c r="C100" s="7"/>
      <c r="D100" s="7"/>
      <c r="F100" s="6" t="s">
        <v>697</v>
      </c>
      <c r="G100" s="6" t="s">
        <v>698</v>
      </c>
      <c r="I100" s="6" t="s">
        <v>699</v>
      </c>
      <c r="J100" s="6">
        <v>1</v>
      </c>
      <c r="K100" s="6" t="s">
        <v>700</v>
      </c>
      <c r="M100" s="6" t="s">
        <v>94</v>
      </c>
      <c r="N100" s="9">
        <v>42685</v>
      </c>
      <c r="O100" s="6">
        <v>1992</v>
      </c>
      <c r="P100" s="6">
        <v>384</v>
      </c>
      <c r="R100" s="6">
        <v>10</v>
      </c>
      <c r="T100" s="6" t="s">
        <v>43</v>
      </c>
      <c r="U100" s="6" t="s">
        <v>44</v>
      </c>
      <c r="V100" s="6" t="s">
        <v>57</v>
      </c>
      <c r="W100" s="6" t="s">
        <v>701</v>
      </c>
      <c r="Y100" s="6" t="s">
        <v>702</v>
      </c>
      <c r="AC100" s="6">
        <v>143.94999999999999</v>
      </c>
      <c r="AF100" s="6" t="s">
        <v>42</v>
      </c>
      <c r="AG100" s="7"/>
      <c r="AH100" s="7"/>
      <c r="AI100" s="6" t="str">
        <f>HYPERLINK("https://doi.org/10.9783/9781512802085")</f>
        <v>https://doi.org/10.9783/9781512802085</v>
      </c>
      <c r="AK100" s="6" t="s">
        <v>50</v>
      </c>
    </row>
    <row r="101" spans="1:37" s="6" customFormat="1" x14ac:dyDescent="0.3">
      <c r="A101" s="6">
        <v>568300</v>
      </c>
      <c r="B101" s="7">
        <v>9780801460241</v>
      </c>
      <c r="C101" s="7"/>
      <c r="D101" s="7"/>
      <c r="F101" s="6" t="s">
        <v>703</v>
      </c>
      <c r="G101" s="6" t="s">
        <v>704</v>
      </c>
      <c r="I101" s="6" t="s">
        <v>705</v>
      </c>
      <c r="J101" s="6">
        <v>1</v>
      </c>
      <c r="K101" s="6" t="s">
        <v>111</v>
      </c>
      <c r="M101" s="6" t="s">
        <v>112</v>
      </c>
      <c r="N101" s="9">
        <v>40617</v>
      </c>
      <c r="O101" s="6">
        <v>2011</v>
      </c>
      <c r="P101" s="6">
        <v>184</v>
      </c>
      <c r="R101" s="6">
        <v>283.5</v>
      </c>
      <c r="T101" s="6" t="s">
        <v>43</v>
      </c>
      <c r="U101" s="6" t="s">
        <v>706</v>
      </c>
      <c r="V101" s="6" t="s">
        <v>706</v>
      </c>
      <c r="W101" s="6" t="s">
        <v>707</v>
      </c>
      <c r="Y101" s="6" t="s">
        <v>708</v>
      </c>
      <c r="Z101" s="6" t="s">
        <v>709</v>
      </c>
      <c r="AA101" s="6" t="s">
        <v>710</v>
      </c>
      <c r="AB101" s="6" t="s">
        <v>711</v>
      </c>
      <c r="AC101" s="6">
        <v>130.94999999999999</v>
      </c>
      <c r="AF101" s="6" t="s">
        <v>42</v>
      </c>
      <c r="AG101" s="7"/>
      <c r="AH101" s="7"/>
      <c r="AI101" s="6" t="str">
        <f>HYPERLINK("https://doi.org/10.7591/9780801460241")</f>
        <v>https://doi.org/10.7591/9780801460241</v>
      </c>
      <c r="AK101" s="6" t="s">
        <v>50</v>
      </c>
    </row>
    <row r="102" spans="1:37" s="6" customFormat="1" x14ac:dyDescent="0.3">
      <c r="A102" s="6">
        <v>631227</v>
      </c>
      <c r="B102" s="7">
        <v>9781442699335</v>
      </c>
      <c r="C102" s="7"/>
      <c r="D102" s="7"/>
      <c r="F102" s="6" t="s">
        <v>712</v>
      </c>
      <c r="G102" s="6" t="s">
        <v>713</v>
      </c>
      <c r="H102" s="6" t="s">
        <v>714</v>
      </c>
      <c r="J102" s="6">
        <v>1</v>
      </c>
      <c r="M102" s="6" t="s">
        <v>715</v>
      </c>
      <c r="N102" s="9">
        <v>41639</v>
      </c>
      <c r="O102" s="6">
        <v>2013</v>
      </c>
      <c r="P102" s="6">
        <v>332</v>
      </c>
      <c r="Q102" s="6">
        <v>14</v>
      </c>
      <c r="R102" s="6">
        <v>10</v>
      </c>
      <c r="T102" s="6" t="s">
        <v>43</v>
      </c>
      <c r="U102" s="6" t="s">
        <v>131</v>
      </c>
      <c r="V102" s="6" t="s">
        <v>140</v>
      </c>
      <c r="W102" s="6" t="s">
        <v>716</v>
      </c>
      <c r="Y102" s="6" t="s">
        <v>717</v>
      </c>
      <c r="Z102" s="6" t="s">
        <v>718</v>
      </c>
      <c r="AA102" s="6" t="s">
        <v>719</v>
      </c>
      <c r="AB102" s="6" t="s">
        <v>720</v>
      </c>
      <c r="AC102" s="6">
        <v>208.95</v>
      </c>
      <c r="AF102" s="6" t="s">
        <v>42</v>
      </c>
      <c r="AG102" s="7"/>
      <c r="AH102" s="7"/>
      <c r="AI102" s="6" t="str">
        <f>HYPERLINK("https://doi.org/10.3138/9781442699335")</f>
        <v>https://doi.org/10.3138/9781442699335</v>
      </c>
      <c r="AK102" s="6" t="s">
        <v>50</v>
      </c>
    </row>
    <row r="103" spans="1:37" s="6" customFormat="1" x14ac:dyDescent="0.3">
      <c r="A103" s="6">
        <v>539227</v>
      </c>
      <c r="B103" s="7">
        <v>9780801454899</v>
      </c>
      <c r="C103" s="7"/>
      <c r="D103" s="7"/>
      <c r="F103" s="6" t="s">
        <v>721</v>
      </c>
      <c r="G103" s="6" t="s">
        <v>722</v>
      </c>
      <c r="H103" s="6" t="s">
        <v>723</v>
      </c>
      <c r="J103" s="6">
        <v>1</v>
      </c>
      <c r="K103" s="6" t="s">
        <v>558</v>
      </c>
      <c r="M103" s="6" t="s">
        <v>112</v>
      </c>
      <c r="N103" s="9">
        <v>42066</v>
      </c>
      <c r="O103" s="6">
        <v>2015</v>
      </c>
      <c r="P103" s="6">
        <v>248</v>
      </c>
      <c r="R103" s="6">
        <v>283.5</v>
      </c>
      <c r="T103" s="6" t="s">
        <v>43</v>
      </c>
      <c r="U103" s="6" t="s">
        <v>44</v>
      </c>
      <c r="V103" s="6" t="s">
        <v>724</v>
      </c>
      <c r="W103" s="6" t="s">
        <v>725</v>
      </c>
      <c r="Y103" s="6" t="s">
        <v>726</v>
      </c>
      <c r="Z103" s="6" t="s">
        <v>727</v>
      </c>
      <c r="AA103" s="6" t="s">
        <v>728</v>
      </c>
      <c r="AB103" s="6" t="s">
        <v>729</v>
      </c>
      <c r="AC103" s="6">
        <v>130.94999999999999</v>
      </c>
      <c r="AF103" s="6" t="s">
        <v>42</v>
      </c>
      <c r="AG103" s="7"/>
      <c r="AH103" s="7"/>
      <c r="AI103" s="6" t="str">
        <f>HYPERLINK("https://doi.org/10.7591/9780801454899")</f>
        <v>https://doi.org/10.7591/9780801454899</v>
      </c>
      <c r="AK103" s="6" t="s">
        <v>50</v>
      </c>
    </row>
    <row r="104" spans="1:37" s="6" customFormat="1" x14ac:dyDescent="0.3">
      <c r="A104" s="6">
        <v>535779</v>
      </c>
      <c r="B104" s="7">
        <v>9781783090662</v>
      </c>
      <c r="C104" s="7"/>
      <c r="D104" s="7"/>
      <c r="F104" s="6" t="s">
        <v>730</v>
      </c>
      <c r="G104" s="6" t="s">
        <v>731</v>
      </c>
      <c r="I104" s="6" t="s">
        <v>732</v>
      </c>
      <c r="J104" s="6">
        <v>1</v>
      </c>
      <c r="K104" s="6" t="s">
        <v>541</v>
      </c>
      <c r="M104" s="6" t="s">
        <v>314</v>
      </c>
      <c r="N104" s="9">
        <v>41551</v>
      </c>
      <c r="O104" s="6">
        <v>2013</v>
      </c>
      <c r="P104" s="6">
        <v>200</v>
      </c>
      <c r="R104" s="6">
        <v>10</v>
      </c>
      <c r="T104" s="6" t="s">
        <v>43</v>
      </c>
      <c r="U104" s="6" t="s">
        <v>44</v>
      </c>
      <c r="V104" s="6" t="s">
        <v>45</v>
      </c>
      <c r="W104" s="6" t="s">
        <v>733</v>
      </c>
      <c r="Y104" s="6" t="s">
        <v>734</v>
      </c>
      <c r="Z104" s="6" t="s">
        <v>735</v>
      </c>
      <c r="AA104" s="6" t="s">
        <v>736</v>
      </c>
      <c r="AB104" s="6" t="s">
        <v>737</v>
      </c>
      <c r="AC104" s="6">
        <v>259.89999999999998</v>
      </c>
      <c r="AF104" s="6" t="s">
        <v>42</v>
      </c>
      <c r="AG104" s="7"/>
      <c r="AH104" s="7"/>
      <c r="AI104" s="6" t="str">
        <f>HYPERLINK("https://doi.org/10.21832/9781783090662")</f>
        <v>https://doi.org/10.21832/9781783090662</v>
      </c>
      <c r="AK104" s="6" t="s">
        <v>50</v>
      </c>
    </row>
    <row r="105" spans="1:37" s="6" customFormat="1" x14ac:dyDescent="0.3">
      <c r="A105" s="6">
        <v>530730</v>
      </c>
      <c r="B105" s="7">
        <v>9780824873868</v>
      </c>
      <c r="C105" s="7"/>
      <c r="D105" s="7"/>
      <c r="F105" s="6" t="s">
        <v>738</v>
      </c>
      <c r="G105" s="6" t="s">
        <v>739</v>
      </c>
      <c r="I105" s="6" t="s">
        <v>740</v>
      </c>
      <c r="J105" s="6">
        <v>1</v>
      </c>
      <c r="M105" s="6" t="s">
        <v>741</v>
      </c>
      <c r="N105" s="9">
        <v>38472</v>
      </c>
      <c r="O105" s="6">
        <v>2005</v>
      </c>
      <c r="P105" s="6">
        <v>326</v>
      </c>
      <c r="R105" s="6">
        <v>10</v>
      </c>
      <c r="T105" s="6" t="s">
        <v>43</v>
      </c>
      <c r="U105" s="6" t="s">
        <v>44</v>
      </c>
      <c r="V105" s="6" t="s">
        <v>57</v>
      </c>
      <c r="W105" s="6" t="s">
        <v>380</v>
      </c>
      <c r="Y105" s="6" t="s">
        <v>742</v>
      </c>
      <c r="AC105" s="6">
        <v>129.94999999999999</v>
      </c>
      <c r="AF105" s="6" t="s">
        <v>42</v>
      </c>
      <c r="AG105" s="7"/>
      <c r="AH105" s="7"/>
      <c r="AI105" s="6" t="str">
        <f>HYPERLINK("https://doi.org/10.1515/9780824873868")</f>
        <v>https://doi.org/10.1515/9780824873868</v>
      </c>
      <c r="AK105" s="6" t="s">
        <v>50</v>
      </c>
    </row>
    <row r="106" spans="1:37" s="6" customFormat="1" x14ac:dyDescent="0.3">
      <c r="A106" s="6">
        <v>535774</v>
      </c>
      <c r="B106" s="7">
        <v>9781783092338</v>
      </c>
      <c r="C106" s="7"/>
      <c r="D106" s="7"/>
      <c r="F106" s="6" t="s">
        <v>743</v>
      </c>
      <c r="G106" s="6" t="s">
        <v>744</v>
      </c>
      <c r="I106" s="6" t="s">
        <v>745</v>
      </c>
      <c r="J106" s="6">
        <v>1</v>
      </c>
      <c r="K106" s="6" t="s">
        <v>541</v>
      </c>
      <c r="M106" s="6" t="s">
        <v>314</v>
      </c>
      <c r="N106" s="9">
        <v>41841</v>
      </c>
      <c r="O106" s="6">
        <v>2014</v>
      </c>
      <c r="P106" s="6">
        <v>280</v>
      </c>
      <c r="R106" s="6">
        <v>10</v>
      </c>
      <c r="T106" s="6" t="s">
        <v>43</v>
      </c>
      <c r="U106" s="6" t="s">
        <v>44</v>
      </c>
      <c r="V106" s="6" t="s">
        <v>45</v>
      </c>
      <c r="W106" s="6" t="s">
        <v>746</v>
      </c>
      <c r="Y106" s="6" t="s">
        <v>747</v>
      </c>
      <c r="Z106" s="6" t="s">
        <v>748</v>
      </c>
      <c r="AA106" s="6" t="s">
        <v>749</v>
      </c>
      <c r="AB106" s="6" t="s">
        <v>750</v>
      </c>
      <c r="AC106" s="6">
        <v>269.89999999999998</v>
      </c>
      <c r="AF106" s="6" t="s">
        <v>42</v>
      </c>
      <c r="AG106" s="7"/>
      <c r="AH106" s="7"/>
      <c r="AI106" s="6" t="str">
        <f>HYPERLINK("https://doi.org/10.21832/9781783092338")</f>
        <v>https://doi.org/10.21832/9781783092338</v>
      </c>
      <c r="AK106" s="6" t="s">
        <v>50</v>
      </c>
    </row>
    <row r="107" spans="1:37" s="6" customFormat="1" x14ac:dyDescent="0.3">
      <c r="A107" s="6">
        <v>622054</v>
      </c>
      <c r="B107" s="7">
        <v>9780674272866</v>
      </c>
      <c r="C107" s="7"/>
      <c r="D107" s="7"/>
      <c r="F107" s="6" t="s">
        <v>751</v>
      </c>
      <c r="I107" s="6" t="s">
        <v>752</v>
      </c>
      <c r="J107" s="6">
        <v>1</v>
      </c>
      <c r="K107" s="6" t="s">
        <v>533</v>
      </c>
      <c r="M107" s="6" t="s">
        <v>77</v>
      </c>
      <c r="N107" s="9">
        <v>37605</v>
      </c>
      <c r="O107" s="6">
        <v>2002</v>
      </c>
      <c r="P107" s="6">
        <v>432</v>
      </c>
      <c r="R107" s="6">
        <v>10</v>
      </c>
      <c r="T107" s="6" t="s">
        <v>43</v>
      </c>
      <c r="U107" s="6" t="s">
        <v>44</v>
      </c>
      <c r="V107" s="6" t="s">
        <v>57</v>
      </c>
      <c r="W107" s="6" t="s">
        <v>753</v>
      </c>
      <c r="Y107" s="6" t="s">
        <v>754</v>
      </c>
      <c r="Z107" s="6" t="s">
        <v>755</v>
      </c>
      <c r="AA107" s="6" t="s">
        <v>756</v>
      </c>
      <c r="AC107" s="6">
        <v>182</v>
      </c>
      <c r="AF107" s="6" t="s">
        <v>42</v>
      </c>
      <c r="AG107" s="7"/>
      <c r="AH107" s="7"/>
      <c r="AI107" s="6" t="str">
        <f>HYPERLINK("https://doi.org/10.4159/9780674272866?locatt=mode:legacy")</f>
        <v>https://doi.org/10.4159/9780674272866?locatt=mode:legacy</v>
      </c>
      <c r="AK107" s="6" t="s">
        <v>50</v>
      </c>
    </row>
    <row r="108" spans="1:37" s="6" customFormat="1" x14ac:dyDescent="0.3">
      <c r="A108" s="6">
        <v>125449</v>
      </c>
      <c r="B108" s="7">
        <v>9780674062917</v>
      </c>
      <c r="C108" s="7"/>
      <c r="D108" s="7"/>
      <c r="F108" s="6" t="s">
        <v>757</v>
      </c>
      <c r="G108" s="6" t="s">
        <v>758</v>
      </c>
      <c r="I108" s="6" t="s">
        <v>759</v>
      </c>
      <c r="J108" s="6">
        <v>1</v>
      </c>
      <c r="M108" s="6" t="s">
        <v>77</v>
      </c>
      <c r="N108" s="9">
        <v>40910</v>
      </c>
      <c r="O108" s="6">
        <v>2012</v>
      </c>
      <c r="P108" s="6">
        <v>416</v>
      </c>
      <c r="R108" s="6">
        <v>10</v>
      </c>
      <c r="T108" s="6" t="s">
        <v>43</v>
      </c>
      <c r="U108" s="6" t="s">
        <v>44</v>
      </c>
      <c r="V108" s="6" t="s">
        <v>57</v>
      </c>
      <c r="W108" s="6" t="s">
        <v>760</v>
      </c>
      <c r="Y108" s="6" t="s">
        <v>761</v>
      </c>
      <c r="Z108" s="6" t="s">
        <v>762</v>
      </c>
      <c r="AA108" s="6" t="s">
        <v>763</v>
      </c>
      <c r="AB108" s="6" t="s">
        <v>764</v>
      </c>
      <c r="AC108" s="6">
        <v>110</v>
      </c>
      <c r="AF108" s="6" t="s">
        <v>42</v>
      </c>
      <c r="AG108" s="7"/>
      <c r="AH108" s="7"/>
      <c r="AI108" s="6" t="str">
        <f>HYPERLINK("https://doi.org/10.4159/harvard.9780674062917")</f>
        <v>https://doi.org/10.4159/harvard.9780674062917</v>
      </c>
      <c r="AK108" s="6" t="s">
        <v>50</v>
      </c>
    </row>
    <row r="109" spans="1:37" s="6" customFormat="1" x14ac:dyDescent="0.3">
      <c r="A109" s="6">
        <v>552501</v>
      </c>
      <c r="B109" s="7">
        <v>9780801465789</v>
      </c>
      <c r="C109" s="7"/>
      <c r="D109" s="7"/>
      <c r="F109" s="6" t="s">
        <v>765</v>
      </c>
      <c r="G109" s="6" t="s">
        <v>766</v>
      </c>
      <c r="H109" s="6" t="s">
        <v>767</v>
      </c>
      <c r="J109" s="6">
        <v>1</v>
      </c>
      <c r="K109" s="6" t="s">
        <v>111</v>
      </c>
      <c r="M109" s="6" t="s">
        <v>112</v>
      </c>
      <c r="N109" s="9">
        <v>41258</v>
      </c>
      <c r="O109" s="6">
        <v>2012</v>
      </c>
      <c r="P109" s="6">
        <v>280</v>
      </c>
      <c r="R109" s="6">
        <v>283.5</v>
      </c>
      <c r="T109" s="6" t="s">
        <v>43</v>
      </c>
      <c r="U109" s="6" t="s">
        <v>44</v>
      </c>
      <c r="V109" s="6" t="s">
        <v>45</v>
      </c>
      <c r="W109" s="6" t="s">
        <v>768</v>
      </c>
      <c r="Y109" s="6" t="s">
        <v>769</v>
      </c>
      <c r="Z109" s="6" t="s">
        <v>770</v>
      </c>
      <c r="AA109" s="6" t="s">
        <v>771</v>
      </c>
      <c r="AB109" s="6" t="s">
        <v>772</v>
      </c>
      <c r="AC109" s="6">
        <v>130.94999999999999</v>
      </c>
      <c r="AF109" s="6" t="s">
        <v>42</v>
      </c>
      <c r="AG109" s="7"/>
      <c r="AH109" s="7"/>
      <c r="AI109" s="6" t="str">
        <f>HYPERLINK("https://doi.org/10.7591/9780801465789")</f>
        <v>https://doi.org/10.7591/9780801465789</v>
      </c>
      <c r="AK109" s="6" t="s">
        <v>50</v>
      </c>
    </row>
    <row r="110" spans="1:37" s="6" customFormat="1" x14ac:dyDescent="0.3">
      <c r="A110" s="6">
        <v>551417</v>
      </c>
      <c r="B110" s="7">
        <v>9781400838349</v>
      </c>
      <c r="C110" s="7"/>
      <c r="D110" s="7"/>
      <c r="F110" s="6" t="s">
        <v>773</v>
      </c>
      <c r="G110" s="6" t="s">
        <v>774</v>
      </c>
      <c r="H110" s="6" t="s">
        <v>775</v>
      </c>
      <c r="J110" s="6">
        <v>1</v>
      </c>
      <c r="M110" s="6" t="s">
        <v>71</v>
      </c>
      <c r="N110" s="9">
        <v>40637</v>
      </c>
      <c r="O110" s="6">
        <v>2011</v>
      </c>
      <c r="P110" s="6">
        <v>288</v>
      </c>
      <c r="R110" s="6">
        <v>10</v>
      </c>
      <c r="T110" s="6" t="s">
        <v>43</v>
      </c>
      <c r="U110" s="6" t="s">
        <v>44</v>
      </c>
      <c r="V110" s="6" t="s">
        <v>57</v>
      </c>
      <c r="W110" s="6" t="s">
        <v>776</v>
      </c>
      <c r="Y110" s="6" t="s">
        <v>777</v>
      </c>
      <c r="AA110" s="6" t="s">
        <v>778</v>
      </c>
      <c r="AB110" s="6" t="s">
        <v>779</v>
      </c>
      <c r="AC110" s="6">
        <v>99</v>
      </c>
      <c r="AF110" s="6" t="s">
        <v>42</v>
      </c>
      <c r="AG110" s="7"/>
      <c r="AH110" s="7"/>
      <c r="AI110" s="6" t="str">
        <f>HYPERLINK("https://doi.org/10.1515/9781400838349")</f>
        <v>https://doi.org/10.1515/9781400838349</v>
      </c>
      <c r="AK110" s="6" t="s">
        <v>50</v>
      </c>
    </row>
    <row r="111" spans="1:37" s="6" customFormat="1" x14ac:dyDescent="0.3">
      <c r="A111" s="6">
        <v>622078</v>
      </c>
      <c r="B111" s="7">
        <v>9780691240213</v>
      </c>
      <c r="C111" s="7"/>
      <c r="D111" s="7"/>
      <c r="F111" s="6" t="s">
        <v>780</v>
      </c>
      <c r="G111" s="6" t="s">
        <v>781</v>
      </c>
      <c r="H111" s="6" t="s">
        <v>177</v>
      </c>
      <c r="J111" s="6">
        <v>1</v>
      </c>
      <c r="M111" s="6" t="s">
        <v>71</v>
      </c>
      <c r="N111" s="9">
        <v>44537</v>
      </c>
      <c r="O111" s="6">
        <v>1999</v>
      </c>
      <c r="P111" s="6">
        <v>424</v>
      </c>
      <c r="R111" s="6">
        <v>10</v>
      </c>
      <c r="T111" s="6" t="s">
        <v>43</v>
      </c>
      <c r="U111" s="6" t="s">
        <v>131</v>
      </c>
      <c r="V111" s="6" t="s">
        <v>140</v>
      </c>
      <c r="W111" s="6" t="s">
        <v>192</v>
      </c>
      <c r="Y111" s="6" t="s">
        <v>782</v>
      </c>
      <c r="AA111" s="6" t="s">
        <v>783</v>
      </c>
      <c r="AB111" s="6" t="s">
        <v>784</v>
      </c>
      <c r="AC111" s="6">
        <v>190</v>
      </c>
      <c r="AF111" s="6" t="s">
        <v>42</v>
      </c>
      <c r="AG111" s="7"/>
      <c r="AH111" s="7"/>
      <c r="AI111" s="6" t="str">
        <f>HYPERLINK("https://doi.org/10.1515/9780691240213?locatt=mode:legacy")</f>
        <v>https://doi.org/10.1515/9780691240213?locatt=mode:legacy</v>
      </c>
      <c r="AK111" s="6" t="s">
        <v>50</v>
      </c>
    </row>
    <row r="112" spans="1:37" s="6" customFormat="1" x14ac:dyDescent="0.3">
      <c r="A112" s="6">
        <v>121881</v>
      </c>
      <c r="B112" s="7">
        <v>9783110259803</v>
      </c>
      <c r="C112" s="7">
        <v>9783110259797</v>
      </c>
      <c r="D112" s="7"/>
      <c r="F112" s="6" t="s">
        <v>785</v>
      </c>
      <c r="G112" s="6" t="s">
        <v>786</v>
      </c>
      <c r="I112" s="6" t="s">
        <v>787</v>
      </c>
      <c r="J112" s="6">
        <v>1</v>
      </c>
      <c r="K112" s="6" t="s">
        <v>788</v>
      </c>
      <c r="L112" s="8" t="s">
        <v>789</v>
      </c>
      <c r="M112" s="6" t="s">
        <v>298</v>
      </c>
      <c r="N112" s="9">
        <v>41001</v>
      </c>
      <c r="O112" s="6">
        <v>2012</v>
      </c>
      <c r="P112" s="6">
        <v>334</v>
      </c>
      <c r="R112" s="6">
        <v>10</v>
      </c>
      <c r="T112" s="6" t="s">
        <v>43</v>
      </c>
      <c r="U112" s="6" t="s">
        <v>131</v>
      </c>
      <c r="V112" s="6" t="s">
        <v>140</v>
      </c>
      <c r="W112" s="6" t="s">
        <v>790</v>
      </c>
      <c r="Y112" s="6" t="s">
        <v>791</v>
      </c>
      <c r="AB112" s="6" t="s">
        <v>792</v>
      </c>
      <c r="AC112" s="6">
        <v>129</v>
      </c>
      <c r="AD112" s="6">
        <v>169.95</v>
      </c>
      <c r="AF112" s="6" t="s">
        <v>42</v>
      </c>
      <c r="AG112" s="6" t="s">
        <v>42</v>
      </c>
      <c r="AH112" s="7"/>
      <c r="AI112" s="6" t="str">
        <f>HYPERLINK("https://doi.org/10.1515/9783110259803")</f>
        <v>https://doi.org/10.1515/9783110259803</v>
      </c>
      <c r="AK112" s="6" t="s">
        <v>50</v>
      </c>
    </row>
    <row r="113" spans="1:37" s="6" customFormat="1" x14ac:dyDescent="0.3">
      <c r="A113" s="6">
        <v>512649</v>
      </c>
      <c r="B113" s="7">
        <v>9781400868971</v>
      </c>
      <c r="C113" s="7"/>
      <c r="D113" s="7"/>
      <c r="F113" s="6" t="s">
        <v>793</v>
      </c>
      <c r="H113" s="6" t="s">
        <v>794</v>
      </c>
      <c r="J113" s="6">
        <v>1</v>
      </c>
      <c r="K113" s="6" t="s">
        <v>69</v>
      </c>
      <c r="L113" s="8" t="s">
        <v>795</v>
      </c>
      <c r="M113" s="6" t="s">
        <v>71</v>
      </c>
      <c r="N113" s="9">
        <v>42071</v>
      </c>
      <c r="O113" s="6">
        <v>1977</v>
      </c>
      <c r="P113" s="6">
        <v>246</v>
      </c>
      <c r="R113" s="6">
        <v>10</v>
      </c>
      <c r="T113" s="6" t="s">
        <v>43</v>
      </c>
      <c r="U113" s="6" t="s">
        <v>44</v>
      </c>
      <c r="V113" s="6" t="s">
        <v>57</v>
      </c>
      <c r="W113" s="6" t="s">
        <v>659</v>
      </c>
      <c r="Y113" s="6" t="s">
        <v>796</v>
      </c>
      <c r="AC113" s="6">
        <v>160</v>
      </c>
      <c r="AF113" s="6" t="s">
        <v>42</v>
      </c>
      <c r="AG113" s="7"/>
      <c r="AH113" s="7"/>
      <c r="AI113" s="6" t="str">
        <f>HYPERLINK("https://doi.org/10.1515/9781400868971")</f>
        <v>https://doi.org/10.1515/9781400868971</v>
      </c>
      <c r="AK113" s="6" t="s">
        <v>50</v>
      </c>
    </row>
    <row r="114" spans="1:37" s="6" customFormat="1" x14ac:dyDescent="0.3">
      <c r="A114" s="6">
        <v>510610</v>
      </c>
      <c r="B114" s="7">
        <v>9780812290271</v>
      </c>
      <c r="C114" s="7"/>
      <c r="D114" s="7"/>
      <c r="F114" s="6" t="s">
        <v>797</v>
      </c>
      <c r="G114" s="6" t="s">
        <v>798</v>
      </c>
      <c r="H114" s="6" t="s">
        <v>799</v>
      </c>
      <c r="J114" s="6">
        <v>5</v>
      </c>
      <c r="M114" s="6" t="s">
        <v>94</v>
      </c>
      <c r="N114" s="9">
        <v>41950</v>
      </c>
      <c r="O114" s="6">
        <v>2015</v>
      </c>
      <c r="P114" s="6">
        <v>384</v>
      </c>
      <c r="R114" s="6">
        <v>10</v>
      </c>
      <c r="T114" s="6" t="s">
        <v>43</v>
      </c>
      <c r="U114" s="6" t="s">
        <v>706</v>
      </c>
      <c r="V114" s="6" t="s">
        <v>706</v>
      </c>
      <c r="W114" s="6" t="s">
        <v>800</v>
      </c>
      <c r="Y114" s="6" t="s">
        <v>801</v>
      </c>
      <c r="AA114" s="6" t="s">
        <v>802</v>
      </c>
      <c r="AB114" s="6" t="s">
        <v>803</v>
      </c>
      <c r="AC114" s="6">
        <v>44.95</v>
      </c>
      <c r="AF114" s="6" t="s">
        <v>42</v>
      </c>
      <c r="AG114" s="7"/>
      <c r="AH114" s="7"/>
      <c r="AI114" s="6" t="str">
        <f>HYPERLINK("https://doi.org/10.9783/9780812290271")</f>
        <v>https://doi.org/10.9783/9780812290271</v>
      </c>
      <c r="AK114" s="6" t="s">
        <v>50</v>
      </c>
    </row>
    <row r="115" spans="1:37" s="6" customFormat="1" x14ac:dyDescent="0.3">
      <c r="A115" s="6">
        <v>562127</v>
      </c>
      <c r="B115" s="7">
        <v>9780674238916</v>
      </c>
      <c r="C115" s="7"/>
      <c r="D115" s="7"/>
      <c r="F115" s="6" t="s">
        <v>804</v>
      </c>
      <c r="G115" s="6" t="s">
        <v>805</v>
      </c>
      <c r="H115" s="6" t="s">
        <v>806</v>
      </c>
      <c r="J115" s="6">
        <v>1</v>
      </c>
      <c r="M115" s="6" t="s">
        <v>77</v>
      </c>
      <c r="N115" s="9">
        <v>43570</v>
      </c>
      <c r="O115" s="6">
        <v>2019</v>
      </c>
      <c r="P115" s="6">
        <v>368</v>
      </c>
      <c r="R115" s="6">
        <v>10</v>
      </c>
      <c r="T115" s="6" t="s">
        <v>43</v>
      </c>
      <c r="U115" s="6" t="s">
        <v>44</v>
      </c>
      <c r="V115" s="6" t="s">
        <v>57</v>
      </c>
      <c r="W115" s="6" t="s">
        <v>807</v>
      </c>
      <c r="Y115" s="6" t="s">
        <v>808</v>
      </c>
      <c r="Z115" s="6" t="s">
        <v>809</v>
      </c>
      <c r="AA115" s="6" t="s">
        <v>810</v>
      </c>
      <c r="AC115" s="6">
        <v>26.95</v>
      </c>
      <c r="AF115" s="6" t="s">
        <v>42</v>
      </c>
      <c r="AG115" s="7"/>
      <c r="AH115" s="7"/>
      <c r="AI115" s="6" t="str">
        <f>HYPERLINK("https://doi.org/10.4159/9780674238916")</f>
        <v>https://doi.org/10.4159/9780674238916</v>
      </c>
      <c r="AK115" s="6" t="s">
        <v>50</v>
      </c>
    </row>
    <row r="116" spans="1:37" s="6" customFormat="1" x14ac:dyDescent="0.3">
      <c r="A116" s="6">
        <v>550463</v>
      </c>
      <c r="B116" s="7">
        <v>9780300240924</v>
      </c>
      <c r="C116" s="7"/>
      <c r="D116" s="7"/>
      <c r="F116" s="6" t="s">
        <v>811</v>
      </c>
      <c r="G116" s="6" t="s">
        <v>604</v>
      </c>
      <c r="H116" s="6" t="s">
        <v>812</v>
      </c>
      <c r="J116" s="6">
        <v>1</v>
      </c>
      <c r="M116" s="6" t="s">
        <v>87</v>
      </c>
      <c r="N116" s="9">
        <v>43368</v>
      </c>
      <c r="O116" s="6">
        <v>2018</v>
      </c>
      <c r="P116" s="6">
        <v>416</v>
      </c>
      <c r="R116" s="6">
        <v>10</v>
      </c>
      <c r="T116" s="6" t="s">
        <v>43</v>
      </c>
      <c r="U116" s="6" t="s">
        <v>44</v>
      </c>
      <c r="V116" s="6" t="s">
        <v>57</v>
      </c>
      <c r="W116" s="6" t="s">
        <v>813</v>
      </c>
      <c r="Y116" s="6" t="s">
        <v>814</v>
      </c>
      <c r="AB116" s="6" t="s">
        <v>815</v>
      </c>
      <c r="AC116" s="6">
        <v>58.95</v>
      </c>
      <c r="AF116" s="6" t="s">
        <v>42</v>
      </c>
      <c r="AG116" s="7"/>
      <c r="AH116" s="7"/>
      <c r="AI116" s="6" t="str">
        <f>HYPERLINK("https://doi.org/10.12987/9780300240924?locatt=mode:legacy")</f>
        <v>https://doi.org/10.12987/9780300240924?locatt=mode:legacy</v>
      </c>
      <c r="AK116" s="6" t="s">
        <v>50</v>
      </c>
    </row>
    <row r="117" spans="1:37" s="6" customFormat="1" x14ac:dyDescent="0.3">
      <c r="A117" s="6">
        <v>512648</v>
      </c>
      <c r="B117" s="7">
        <v>9781400868964</v>
      </c>
      <c r="C117" s="7"/>
      <c r="D117" s="7"/>
      <c r="F117" s="6" t="s">
        <v>816</v>
      </c>
      <c r="H117" s="6" t="s">
        <v>817</v>
      </c>
      <c r="J117" s="6">
        <v>1</v>
      </c>
      <c r="K117" s="6" t="s">
        <v>69</v>
      </c>
      <c r="L117" s="8" t="s">
        <v>818</v>
      </c>
      <c r="M117" s="6" t="s">
        <v>71</v>
      </c>
      <c r="N117" s="9">
        <v>42071</v>
      </c>
      <c r="O117" s="6">
        <v>1969</v>
      </c>
      <c r="P117" s="6">
        <v>176</v>
      </c>
      <c r="R117" s="6">
        <v>10</v>
      </c>
      <c r="T117" s="6" t="s">
        <v>43</v>
      </c>
      <c r="U117" s="6" t="s">
        <v>44</v>
      </c>
      <c r="V117" s="6" t="s">
        <v>57</v>
      </c>
      <c r="W117" s="6" t="s">
        <v>659</v>
      </c>
      <c r="Y117" s="6" t="s">
        <v>819</v>
      </c>
      <c r="AC117" s="6">
        <v>138</v>
      </c>
      <c r="AF117" s="6" t="s">
        <v>42</v>
      </c>
      <c r="AG117" s="7"/>
      <c r="AH117" s="7"/>
      <c r="AI117" s="6" t="str">
        <f>HYPERLINK("https://doi.org/10.1515/9781400868964")</f>
        <v>https://doi.org/10.1515/9781400868964</v>
      </c>
      <c r="AK117" s="6" t="s">
        <v>50</v>
      </c>
    </row>
    <row r="118" spans="1:37" s="6" customFormat="1" x14ac:dyDescent="0.3">
      <c r="A118" s="6">
        <v>596477</v>
      </c>
      <c r="B118" s="7">
        <v>9781479886333</v>
      </c>
      <c r="C118" s="7"/>
      <c r="D118" s="7"/>
      <c r="F118" s="6" t="s">
        <v>820</v>
      </c>
      <c r="G118" s="6" t="s">
        <v>821</v>
      </c>
      <c r="H118" s="6" t="s">
        <v>822</v>
      </c>
      <c r="J118" s="6">
        <v>1</v>
      </c>
      <c r="K118" s="6" t="s">
        <v>598</v>
      </c>
      <c r="M118" s="6" t="s">
        <v>56</v>
      </c>
      <c r="N118" s="9">
        <v>44305</v>
      </c>
      <c r="O118" s="6">
        <v>2021</v>
      </c>
      <c r="R118" s="6">
        <v>10</v>
      </c>
      <c r="T118" s="6" t="s">
        <v>43</v>
      </c>
      <c r="U118" s="6" t="s">
        <v>44</v>
      </c>
      <c r="V118" s="6" t="s">
        <v>57</v>
      </c>
      <c r="W118" s="6" t="s">
        <v>823</v>
      </c>
      <c r="Y118" s="6" t="s">
        <v>824</v>
      </c>
      <c r="AA118" s="6" t="s">
        <v>825</v>
      </c>
      <c r="AB118" s="6" t="s">
        <v>826</v>
      </c>
      <c r="AC118" s="6">
        <v>174.95</v>
      </c>
      <c r="AF118" s="6" t="s">
        <v>42</v>
      </c>
      <c r="AG118" s="7"/>
      <c r="AH118" s="7"/>
      <c r="AI118" s="6" t="str">
        <f>HYPERLINK("https://doi.org/10.18574/nyu/9781479842513.001.0001")</f>
        <v>https://doi.org/10.18574/nyu/9781479842513.001.0001</v>
      </c>
      <c r="AK118" s="6" t="s">
        <v>50</v>
      </c>
    </row>
    <row r="119" spans="1:37" s="6" customFormat="1" x14ac:dyDescent="0.3">
      <c r="A119" s="6">
        <v>564443</v>
      </c>
      <c r="B119" s="7">
        <v>9780813560526</v>
      </c>
      <c r="C119" s="7"/>
      <c r="D119" s="7"/>
      <c r="F119" s="6" t="s">
        <v>827</v>
      </c>
      <c r="G119" s="6" t="s">
        <v>828</v>
      </c>
      <c r="H119" s="6" t="s">
        <v>829</v>
      </c>
      <c r="J119" s="6">
        <v>1</v>
      </c>
      <c r="M119" s="6" t="s">
        <v>169</v>
      </c>
      <c r="N119" s="9">
        <v>39352</v>
      </c>
      <c r="O119" s="6">
        <v>2007</v>
      </c>
      <c r="P119" s="6">
        <v>398</v>
      </c>
      <c r="R119" s="6">
        <v>10</v>
      </c>
      <c r="T119" s="6" t="s">
        <v>43</v>
      </c>
      <c r="U119" s="6" t="s">
        <v>131</v>
      </c>
      <c r="V119" s="6" t="s">
        <v>132</v>
      </c>
      <c r="W119" s="6" t="s">
        <v>830</v>
      </c>
      <c r="Y119" s="6" t="s">
        <v>831</v>
      </c>
      <c r="Z119" s="6" t="s">
        <v>832</v>
      </c>
      <c r="AA119" s="6" t="s">
        <v>833</v>
      </c>
      <c r="AB119" s="6" t="s">
        <v>834</v>
      </c>
      <c r="AC119" s="6">
        <v>266.95</v>
      </c>
      <c r="AF119" s="6" t="s">
        <v>42</v>
      </c>
      <c r="AG119" s="7"/>
      <c r="AH119" s="7"/>
      <c r="AI119" s="6" t="str">
        <f>HYPERLINK("https://doi.org/10.36019/9780813560526")</f>
        <v>https://doi.org/10.36019/9780813560526</v>
      </c>
      <c r="AK119" s="6" t="s">
        <v>50</v>
      </c>
    </row>
    <row r="120" spans="1:37" s="6" customFormat="1" x14ac:dyDescent="0.3">
      <c r="A120" s="6">
        <v>592295</v>
      </c>
      <c r="B120" s="7">
        <v>9781788928915</v>
      </c>
      <c r="C120" s="7"/>
      <c r="D120" s="7"/>
      <c r="F120" s="6" t="s">
        <v>835</v>
      </c>
      <c r="G120" s="6" t="s">
        <v>836</v>
      </c>
      <c r="H120" s="6" t="s">
        <v>837</v>
      </c>
      <c r="J120" s="6">
        <v>1</v>
      </c>
      <c r="K120" s="6" t="s">
        <v>526</v>
      </c>
      <c r="L120" s="8" t="s">
        <v>838</v>
      </c>
      <c r="M120" s="6" t="s">
        <v>314</v>
      </c>
      <c r="N120" s="9">
        <v>44116</v>
      </c>
      <c r="O120" s="6">
        <v>2020</v>
      </c>
      <c r="P120" s="6">
        <v>216</v>
      </c>
      <c r="R120" s="6">
        <v>10</v>
      </c>
      <c r="T120" s="6" t="s">
        <v>43</v>
      </c>
      <c r="U120" s="6" t="s">
        <v>44</v>
      </c>
      <c r="V120" s="6" t="s">
        <v>57</v>
      </c>
      <c r="W120" s="6" t="s">
        <v>839</v>
      </c>
      <c r="Y120" s="6" t="s">
        <v>840</v>
      </c>
      <c r="AC120" s="6">
        <v>269.89999999999998</v>
      </c>
      <c r="AF120" s="6" t="s">
        <v>42</v>
      </c>
      <c r="AG120" s="7"/>
      <c r="AH120" s="7"/>
      <c r="AI120" s="6" t="str">
        <f>HYPERLINK("https://doi.org/10.21832/9781788928915")</f>
        <v>https://doi.org/10.21832/9781788928915</v>
      </c>
      <c r="AK120" s="6" t="s">
        <v>50</v>
      </c>
    </row>
    <row r="121" spans="1:37" s="6" customFormat="1" x14ac:dyDescent="0.3">
      <c r="A121" s="6">
        <v>321611</v>
      </c>
      <c r="B121" s="7">
        <v>9780674183032</v>
      </c>
      <c r="C121" s="7">
        <v>9780674183025</v>
      </c>
      <c r="D121" s="7"/>
      <c r="F121" s="6" t="s">
        <v>841</v>
      </c>
      <c r="G121" s="6" t="s">
        <v>842</v>
      </c>
      <c r="I121" s="6" t="s">
        <v>843</v>
      </c>
      <c r="J121" s="6">
        <v>1</v>
      </c>
      <c r="M121" s="6" t="s">
        <v>77</v>
      </c>
      <c r="N121" s="9">
        <v>41548</v>
      </c>
      <c r="O121" s="6">
        <v>1970</v>
      </c>
      <c r="P121" s="6">
        <v>276</v>
      </c>
      <c r="R121" s="6">
        <v>10</v>
      </c>
      <c r="T121" s="6" t="s">
        <v>43</v>
      </c>
      <c r="U121" s="6" t="s">
        <v>44</v>
      </c>
      <c r="V121" s="6" t="s">
        <v>45</v>
      </c>
      <c r="W121" s="6" t="s">
        <v>844</v>
      </c>
      <c r="AB121" s="6" t="s">
        <v>845</v>
      </c>
      <c r="AC121" s="6">
        <v>60</v>
      </c>
      <c r="AD121" s="6">
        <v>60</v>
      </c>
      <c r="AF121" s="6" t="s">
        <v>42</v>
      </c>
      <c r="AG121" s="6" t="s">
        <v>42</v>
      </c>
      <c r="AH121" s="7"/>
      <c r="AI121" s="6" t="str">
        <f>HYPERLINK("https://doi.org/10.4159/harvard.9780674183032")</f>
        <v>https://doi.org/10.4159/harvard.9780674183032</v>
      </c>
      <c r="AK121" s="6" t="s">
        <v>50</v>
      </c>
    </row>
    <row r="122" spans="1:37" s="6" customFormat="1" x14ac:dyDescent="0.3">
      <c r="A122" s="6">
        <v>527884</v>
      </c>
      <c r="B122" s="7">
        <v>9781487596989</v>
      </c>
      <c r="C122" s="7"/>
      <c r="D122" s="7"/>
      <c r="F122" s="6" t="s">
        <v>846</v>
      </c>
      <c r="G122" s="6" t="s">
        <v>847</v>
      </c>
      <c r="H122" s="6" t="s">
        <v>848</v>
      </c>
      <c r="J122" s="6">
        <v>1</v>
      </c>
      <c r="K122" s="6" t="s">
        <v>849</v>
      </c>
      <c r="M122" s="6" t="s">
        <v>715</v>
      </c>
      <c r="N122" s="9">
        <v>33824</v>
      </c>
      <c r="O122" s="6">
        <v>1992</v>
      </c>
      <c r="P122" s="6">
        <v>234</v>
      </c>
      <c r="R122" s="6">
        <v>10</v>
      </c>
      <c r="T122" s="6" t="s">
        <v>43</v>
      </c>
      <c r="U122" s="6" t="s">
        <v>44</v>
      </c>
      <c r="V122" s="6" t="s">
        <v>57</v>
      </c>
      <c r="W122" s="6" t="s">
        <v>850</v>
      </c>
      <c r="Y122" s="6" t="s">
        <v>851</v>
      </c>
      <c r="AB122" s="6" t="s">
        <v>852</v>
      </c>
      <c r="AC122" s="6">
        <v>208.95</v>
      </c>
      <c r="AF122" s="6" t="s">
        <v>42</v>
      </c>
      <c r="AG122" s="7"/>
      <c r="AH122" s="7"/>
      <c r="AI122" s="6" t="str">
        <f>HYPERLINK("https://doi.org/10.3138/9781487596989")</f>
        <v>https://doi.org/10.3138/9781487596989</v>
      </c>
      <c r="AK122" s="6" t="s">
        <v>50</v>
      </c>
    </row>
    <row r="123" spans="1:37" s="6" customFormat="1" x14ac:dyDescent="0.3">
      <c r="A123" s="6">
        <v>604142</v>
      </c>
      <c r="B123" s="7">
        <v>9780271088808</v>
      </c>
      <c r="C123" s="7"/>
      <c r="D123" s="7"/>
      <c r="F123" s="6" t="s">
        <v>853</v>
      </c>
      <c r="G123" s="6" t="s">
        <v>854</v>
      </c>
      <c r="H123" s="6" t="s">
        <v>855</v>
      </c>
      <c r="J123" s="6">
        <v>1</v>
      </c>
      <c r="K123" s="6" t="s">
        <v>215</v>
      </c>
      <c r="L123" s="8" t="s">
        <v>40</v>
      </c>
      <c r="M123" s="6" t="s">
        <v>217</v>
      </c>
      <c r="N123" s="9">
        <v>42468</v>
      </c>
      <c r="O123" s="6">
        <v>2016</v>
      </c>
      <c r="P123" s="6">
        <v>80</v>
      </c>
      <c r="Q123" s="6">
        <v>43</v>
      </c>
      <c r="R123" s="6">
        <v>10</v>
      </c>
      <c r="T123" s="6" t="s">
        <v>43</v>
      </c>
      <c r="U123" s="6" t="s">
        <v>44</v>
      </c>
      <c r="V123" s="6" t="s">
        <v>45</v>
      </c>
      <c r="W123" s="6" t="s">
        <v>856</v>
      </c>
      <c r="Y123" s="6" t="s">
        <v>857</v>
      </c>
      <c r="AA123" s="6" t="s">
        <v>858</v>
      </c>
      <c r="AB123" s="6" t="s">
        <v>859</v>
      </c>
      <c r="AC123" s="6">
        <v>52.95</v>
      </c>
      <c r="AF123" s="6" t="s">
        <v>42</v>
      </c>
      <c r="AG123" s="7"/>
      <c r="AH123" s="7"/>
      <c r="AI123" s="6" t="str">
        <f>HYPERLINK("https://doi.org/10.1515/9780271088808")</f>
        <v>https://doi.org/10.1515/9780271088808</v>
      </c>
      <c r="AK123" s="6" t="s">
        <v>50</v>
      </c>
    </row>
    <row r="124" spans="1:37" s="6" customFormat="1" x14ac:dyDescent="0.3">
      <c r="A124" s="6">
        <v>570226</v>
      </c>
      <c r="B124" s="7">
        <v>9781487576752</v>
      </c>
      <c r="C124" s="7"/>
      <c r="D124" s="7"/>
      <c r="F124" s="6" t="s">
        <v>860</v>
      </c>
      <c r="G124" s="6" t="s">
        <v>861</v>
      </c>
      <c r="H124" s="6" t="s">
        <v>862</v>
      </c>
      <c r="I124" s="6" t="s">
        <v>863</v>
      </c>
      <c r="J124" s="6">
        <v>1</v>
      </c>
      <c r="K124" s="6" t="s">
        <v>849</v>
      </c>
      <c r="M124" s="6" t="s">
        <v>715</v>
      </c>
      <c r="N124" s="9">
        <v>27013</v>
      </c>
      <c r="O124" s="6">
        <v>1973</v>
      </c>
      <c r="P124" s="6">
        <v>178</v>
      </c>
      <c r="R124" s="6">
        <v>10</v>
      </c>
      <c r="T124" s="6" t="s">
        <v>43</v>
      </c>
      <c r="U124" s="6" t="s">
        <v>44</v>
      </c>
      <c r="V124" s="6" t="s">
        <v>57</v>
      </c>
      <c r="W124" s="6" t="s">
        <v>864</v>
      </c>
      <c r="Y124" s="6" t="s">
        <v>865</v>
      </c>
      <c r="AB124" s="6" t="s">
        <v>866</v>
      </c>
      <c r="AC124" s="6">
        <v>208.95</v>
      </c>
      <c r="AF124" s="6" t="s">
        <v>42</v>
      </c>
      <c r="AG124" s="7"/>
      <c r="AH124" s="7"/>
      <c r="AI124" s="6" t="str">
        <f>HYPERLINK("https://doi.org/10.3138/9781487576752")</f>
        <v>https://doi.org/10.3138/9781487576752</v>
      </c>
      <c r="AK124" s="6" t="s">
        <v>50</v>
      </c>
    </row>
    <row r="125" spans="1:37" s="6" customFormat="1" x14ac:dyDescent="0.3">
      <c r="A125" s="6">
        <v>323183</v>
      </c>
      <c r="B125" s="7">
        <v>9780674593039</v>
      </c>
      <c r="C125" s="7">
        <v>9780674365520</v>
      </c>
      <c r="D125" s="7"/>
      <c r="F125" s="6" t="s">
        <v>867</v>
      </c>
      <c r="G125" s="6" t="s">
        <v>643</v>
      </c>
      <c r="I125" s="6" t="s">
        <v>868</v>
      </c>
      <c r="J125" s="6">
        <v>1</v>
      </c>
      <c r="M125" s="6" t="s">
        <v>77</v>
      </c>
      <c r="N125" s="9">
        <v>41548</v>
      </c>
      <c r="O125" s="6">
        <v>1943</v>
      </c>
      <c r="P125" s="6">
        <v>600</v>
      </c>
      <c r="R125" s="6">
        <v>10</v>
      </c>
      <c r="T125" s="6" t="s">
        <v>43</v>
      </c>
      <c r="U125" s="6" t="s">
        <v>44</v>
      </c>
      <c r="V125" s="6" t="s">
        <v>57</v>
      </c>
      <c r="W125" s="6" t="s">
        <v>495</v>
      </c>
      <c r="AC125" s="6">
        <v>60</v>
      </c>
      <c r="AD125" s="6">
        <v>60</v>
      </c>
      <c r="AF125" s="6" t="s">
        <v>42</v>
      </c>
      <c r="AG125" s="6" t="s">
        <v>42</v>
      </c>
      <c r="AH125" s="7"/>
      <c r="AI125" s="6" t="str">
        <f>HYPERLINK("https://doi.org/10.4159/harvard.9780674593039")</f>
        <v>https://doi.org/10.4159/harvard.9780674593039</v>
      </c>
      <c r="AK125" s="6" t="s">
        <v>50</v>
      </c>
    </row>
    <row r="126" spans="1:37" s="6" customFormat="1" x14ac:dyDescent="0.3">
      <c r="A126" s="6">
        <v>592243</v>
      </c>
      <c r="B126" s="7">
        <v>9780300256086</v>
      </c>
      <c r="C126" s="7"/>
      <c r="D126" s="7"/>
      <c r="F126" s="6" t="s">
        <v>869</v>
      </c>
      <c r="H126" s="6" t="s">
        <v>870</v>
      </c>
      <c r="J126" s="6">
        <v>1</v>
      </c>
      <c r="M126" s="6" t="s">
        <v>87</v>
      </c>
      <c r="N126" s="9">
        <v>44081</v>
      </c>
      <c r="O126" s="6">
        <v>2020</v>
      </c>
      <c r="P126" s="6">
        <v>328</v>
      </c>
      <c r="R126" s="6">
        <v>10</v>
      </c>
      <c r="T126" s="6" t="s">
        <v>43</v>
      </c>
      <c r="U126" s="6" t="s">
        <v>44</v>
      </c>
      <c r="V126" s="6" t="s">
        <v>57</v>
      </c>
      <c r="W126" s="6" t="s">
        <v>871</v>
      </c>
      <c r="Y126" s="6" t="s">
        <v>872</v>
      </c>
      <c r="AB126" s="6" t="s">
        <v>873</v>
      </c>
      <c r="AC126" s="6">
        <v>53.95</v>
      </c>
      <c r="AF126" s="6" t="s">
        <v>42</v>
      </c>
      <c r="AG126" s="7"/>
      <c r="AH126" s="7"/>
      <c r="AI126" s="6" t="str">
        <f>HYPERLINK("https://doi.org/10.12987/9780300256086?locatt=mode:legacy")</f>
        <v>https://doi.org/10.12987/9780300256086?locatt=mode:legacy</v>
      </c>
      <c r="AK126" s="6" t="s">
        <v>50</v>
      </c>
    </row>
    <row r="127" spans="1:37" s="6" customFormat="1" x14ac:dyDescent="0.3">
      <c r="A127" s="6">
        <v>321021</v>
      </c>
      <c r="B127" s="7">
        <v>9780674731837</v>
      </c>
      <c r="C127" s="7">
        <v>9780674731820</v>
      </c>
      <c r="D127" s="7"/>
      <c r="F127" s="6" t="s">
        <v>874</v>
      </c>
      <c r="G127" s="6" t="s">
        <v>875</v>
      </c>
      <c r="H127" s="6" t="s">
        <v>876</v>
      </c>
      <c r="J127" s="6">
        <v>1</v>
      </c>
      <c r="M127" s="6" t="s">
        <v>77</v>
      </c>
      <c r="N127" s="9">
        <v>41548</v>
      </c>
      <c r="O127" s="6">
        <v>1992</v>
      </c>
      <c r="P127" s="6">
        <v>258</v>
      </c>
      <c r="R127" s="6">
        <v>283.5</v>
      </c>
      <c r="T127" s="6" t="s">
        <v>43</v>
      </c>
      <c r="U127" s="6" t="s">
        <v>44</v>
      </c>
      <c r="V127" s="6" t="s">
        <v>57</v>
      </c>
      <c r="W127" s="6" t="s">
        <v>877</v>
      </c>
      <c r="Y127" s="6" t="s">
        <v>878</v>
      </c>
      <c r="AA127" s="6" t="s">
        <v>879</v>
      </c>
      <c r="AB127" s="6" t="s">
        <v>880</v>
      </c>
      <c r="AC127" s="6">
        <v>60</v>
      </c>
      <c r="AD127" s="6">
        <v>60</v>
      </c>
      <c r="AF127" s="6" t="s">
        <v>42</v>
      </c>
      <c r="AG127" s="6" t="s">
        <v>42</v>
      </c>
      <c r="AH127" s="7"/>
      <c r="AI127" s="6" t="str">
        <f>HYPERLINK("https://doi.org/10.4159/harvard.9780674731837")</f>
        <v>https://doi.org/10.4159/harvard.9780674731837</v>
      </c>
      <c r="AK127" s="6" t="s">
        <v>50</v>
      </c>
    </row>
    <row r="128" spans="1:37" s="6" customFormat="1" x14ac:dyDescent="0.3">
      <c r="A128" s="6">
        <v>561275</v>
      </c>
      <c r="B128" s="7">
        <v>9780813577005</v>
      </c>
      <c r="C128" s="7"/>
      <c r="D128" s="7"/>
      <c r="F128" s="6" t="s">
        <v>881</v>
      </c>
      <c r="G128" s="6" t="s">
        <v>882</v>
      </c>
      <c r="H128" s="6" t="s">
        <v>883</v>
      </c>
      <c r="J128" s="6">
        <v>1</v>
      </c>
      <c r="K128" s="6" t="s">
        <v>884</v>
      </c>
      <c r="M128" s="6" t="s">
        <v>169</v>
      </c>
      <c r="N128" s="9">
        <v>43069</v>
      </c>
      <c r="O128" s="6">
        <v>2017</v>
      </c>
      <c r="P128" s="6">
        <v>254</v>
      </c>
      <c r="R128" s="6">
        <v>10</v>
      </c>
      <c r="T128" s="6" t="s">
        <v>43</v>
      </c>
      <c r="U128" s="6" t="s">
        <v>131</v>
      </c>
      <c r="V128" s="6" t="s">
        <v>132</v>
      </c>
      <c r="W128" s="6" t="s">
        <v>885</v>
      </c>
      <c r="Y128" s="6" t="s">
        <v>886</v>
      </c>
      <c r="Z128" s="6" t="s">
        <v>887</v>
      </c>
      <c r="AA128" s="6" t="s">
        <v>888</v>
      </c>
      <c r="AB128" s="6" t="s">
        <v>889</v>
      </c>
      <c r="AC128" s="6">
        <v>266.95</v>
      </c>
      <c r="AF128" s="6" t="s">
        <v>42</v>
      </c>
      <c r="AG128" s="7"/>
      <c r="AH128" s="7"/>
      <c r="AI128" s="6" t="str">
        <f>HYPERLINK("https://doi.org/10.36019/9780813577005")</f>
        <v>https://doi.org/10.36019/9780813577005</v>
      </c>
      <c r="AK128" s="6" t="s">
        <v>50</v>
      </c>
    </row>
    <row r="129" spans="1:37" s="6" customFormat="1" x14ac:dyDescent="0.3">
      <c r="A129" s="6">
        <v>515804</v>
      </c>
      <c r="B129" s="7">
        <v>9780231531061</v>
      </c>
      <c r="C129" s="7"/>
      <c r="D129" s="7"/>
      <c r="F129" s="6" t="s">
        <v>890</v>
      </c>
      <c r="G129" s="6" t="s">
        <v>891</v>
      </c>
      <c r="H129" s="6" t="s">
        <v>892</v>
      </c>
      <c r="J129" s="6">
        <v>1</v>
      </c>
      <c r="M129" s="6" t="s">
        <v>64</v>
      </c>
      <c r="N129" s="9">
        <v>41317</v>
      </c>
      <c r="O129" s="6">
        <v>2013</v>
      </c>
      <c r="P129" s="6">
        <v>410</v>
      </c>
      <c r="Q129" s="6">
        <v>15</v>
      </c>
      <c r="R129" s="6">
        <v>10</v>
      </c>
      <c r="T129" s="6" t="s">
        <v>43</v>
      </c>
      <c r="U129" s="6" t="s">
        <v>44</v>
      </c>
      <c r="V129" s="6" t="s">
        <v>57</v>
      </c>
      <c r="W129" s="6" t="s">
        <v>893</v>
      </c>
      <c r="Y129" s="6" t="s">
        <v>894</v>
      </c>
      <c r="Z129" s="6" t="s">
        <v>895</v>
      </c>
      <c r="AA129" s="6" t="s">
        <v>896</v>
      </c>
      <c r="AB129" s="6" t="s">
        <v>897</v>
      </c>
      <c r="AC129" s="6">
        <v>15.95</v>
      </c>
      <c r="AF129" s="6" t="s">
        <v>42</v>
      </c>
      <c r="AG129" s="7"/>
      <c r="AH129" s="7"/>
      <c r="AI129" s="6" t="str">
        <f>HYPERLINK("https://doi.org/10.7312/frie16258")</f>
        <v>https://doi.org/10.7312/frie16258</v>
      </c>
      <c r="AK129" s="6" t="s">
        <v>50</v>
      </c>
    </row>
    <row r="130" spans="1:37" s="6" customFormat="1" x14ac:dyDescent="0.3">
      <c r="A130" s="6">
        <v>4718</v>
      </c>
      <c r="B130" s="7">
        <v>9783110822038</v>
      </c>
      <c r="C130" s="7">
        <v>9783110153897</v>
      </c>
      <c r="D130" s="7"/>
      <c r="F130" s="6" t="s">
        <v>898</v>
      </c>
      <c r="H130" s="6" t="s">
        <v>899</v>
      </c>
      <c r="J130" s="6">
        <v>1</v>
      </c>
      <c r="K130" s="6" t="s">
        <v>900</v>
      </c>
      <c r="L130" s="8" t="s">
        <v>901</v>
      </c>
      <c r="M130" s="6" t="s">
        <v>298</v>
      </c>
      <c r="N130" s="9">
        <v>41970</v>
      </c>
      <c r="O130" s="6">
        <v>1998</v>
      </c>
      <c r="P130" s="6">
        <v>489</v>
      </c>
      <c r="Q130" s="6">
        <v>16</v>
      </c>
      <c r="R130" s="6">
        <v>10</v>
      </c>
      <c r="S130" s="6">
        <v>2320</v>
      </c>
      <c r="T130" s="6" t="s">
        <v>43</v>
      </c>
      <c r="U130" s="6" t="s">
        <v>131</v>
      </c>
      <c r="V130" s="6" t="s">
        <v>140</v>
      </c>
      <c r="W130" s="6" t="s">
        <v>902</v>
      </c>
      <c r="AC130" s="6">
        <v>159</v>
      </c>
      <c r="AD130" s="6">
        <v>189.95</v>
      </c>
      <c r="AF130" s="6" t="s">
        <v>42</v>
      </c>
      <c r="AG130" s="6" t="s">
        <v>42</v>
      </c>
      <c r="AH130" s="7"/>
      <c r="AI130" s="6" t="str">
        <f>HYPERLINK("https://doi.org/10.1515/9783110822038")</f>
        <v>https://doi.org/10.1515/9783110822038</v>
      </c>
      <c r="AK130" s="6" t="s">
        <v>50</v>
      </c>
    </row>
    <row r="131" spans="1:37" s="6" customFormat="1" x14ac:dyDescent="0.3">
      <c r="A131" s="6">
        <v>525512</v>
      </c>
      <c r="B131" s="7">
        <v>9781512808698</v>
      </c>
      <c r="C131" s="7"/>
      <c r="D131" s="7"/>
      <c r="F131" s="6" t="s">
        <v>903</v>
      </c>
      <c r="G131" s="6" t="s">
        <v>904</v>
      </c>
      <c r="I131" s="6" t="s">
        <v>905</v>
      </c>
      <c r="J131" s="6">
        <v>1</v>
      </c>
      <c r="K131" s="6" t="s">
        <v>700</v>
      </c>
      <c r="M131" s="6" t="s">
        <v>94</v>
      </c>
      <c r="N131" s="9">
        <v>42685</v>
      </c>
      <c r="O131" s="6">
        <v>1966</v>
      </c>
      <c r="P131" s="6">
        <v>560</v>
      </c>
      <c r="R131" s="6">
        <v>10</v>
      </c>
      <c r="T131" s="6" t="s">
        <v>43</v>
      </c>
      <c r="U131" s="6" t="s">
        <v>44</v>
      </c>
      <c r="V131" s="6" t="s">
        <v>45</v>
      </c>
      <c r="W131" s="6" t="s">
        <v>906</v>
      </c>
      <c r="Y131" s="6" t="s">
        <v>907</v>
      </c>
      <c r="AC131" s="6">
        <v>116.95</v>
      </c>
      <c r="AF131" s="6" t="s">
        <v>42</v>
      </c>
      <c r="AG131" s="7"/>
      <c r="AH131" s="7"/>
      <c r="AI131" s="6" t="str">
        <f>HYPERLINK("https://doi.org/10.9783/9781512808698")</f>
        <v>https://doi.org/10.9783/9781512808698</v>
      </c>
      <c r="AK131" s="6" t="s">
        <v>50</v>
      </c>
    </row>
    <row r="132" spans="1:37" s="6" customFormat="1" x14ac:dyDescent="0.3">
      <c r="A132" s="6">
        <v>322244</v>
      </c>
      <c r="B132" s="7">
        <v>9780674865853</v>
      </c>
      <c r="C132" s="7">
        <v>9780674865846</v>
      </c>
      <c r="D132" s="7"/>
      <c r="F132" s="6" t="s">
        <v>908</v>
      </c>
      <c r="H132" s="6" t="s">
        <v>909</v>
      </c>
      <c r="J132" s="6">
        <v>1</v>
      </c>
      <c r="M132" s="6" t="s">
        <v>77</v>
      </c>
      <c r="N132" s="9">
        <v>41548</v>
      </c>
      <c r="O132" s="6">
        <v>1985</v>
      </c>
      <c r="P132" s="6">
        <v>343</v>
      </c>
      <c r="Q132" s="6">
        <v>145</v>
      </c>
      <c r="R132" s="6">
        <v>283.5</v>
      </c>
      <c r="T132" s="6" t="s">
        <v>43</v>
      </c>
      <c r="U132" s="6" t="s">
        <v>131</v>
      </c>
      <c r="V132" s="6" t="s">
        <v>910</v>
      </c>
      <c r="W132" s="6" t="s">
        <v>911</v>
      </c>
      <c r="AB132" s="6" t="s">
        <v>912</v>
      </c>
      <c r="AC132" s="6">
        <v>60</v>
      </c>
      <c r="AD132" s="6">
        <v>60</v>
      </c>
      <c r="AF132" s="6" t="s">
        <v>42</v>
      </c>
      <c r="AG132" s="6" t="s">
        <v>42</v>
      </c>
      <c r="AH132" s="7"/>
      <c r="AI132" s="6" t="str">
        <f>HYPERLINK("https://doi.org/10.4159/harvard.9780674865853")</f>
        <v>https://doi.org/10.4159/harvard.9780674865853</v>
      </c>
      <c r="AK132" s="6" t="s">
        <v>50</v>
      </c>
    </row>
    <row r="133" spans="1:37" s="6" customFormat="1" x14ac:dyDescent="0.3">
      <c r="A133" s="6">
        <v>563863</v>
      </c>
      <c r="B133" s="7">
        <v>9780813593821</v>
      </c>
      <c r="C133" s="7"/>
      <c r="D133" s="7"/>
      <c r="F133" s="6" t="s">
        <v>913</v>
      </c>
      <c r="G133" s="6" t="s">
        <v>914</v>
      </c>
      <c r="H133" s="6" t="s">
        <v>915</v>
      </c>
      <c r="J133" s="6">
        <v>1</v>
      </c>
      <c r="M133" s="6" t="s">
        <v>169</v>
      </c>
      <c r="N133" s="9">
        <v>43574</v>
      </c>
      <c r="O133" s="6">
        <v>2019</v>
      </c>
      <c r="P133" s="6">
        <v>248</v>
      </c>
      <c r="R133" s="6">
        <v>10</v>
      </c>
      <c r="T133" s="6" t="s">
        <v>43</v>
      </c>
      <c r="U133" s="6" t="s">
        <v>131</v>
      </c>
      <c r="V133" s="6" t="s">
        <v>132</v>
      </c>
      <c r="W133" s="6" t="s">
        <v>916</v>
      </c>
      <c r="Y133" s="6" t="s">
        <v>917</v>
      </c>
      <c r="Z133" s="6" t="s">
        <v>918</v>
      </c>
      <c r="AA133" s="6" t="s">
        <v>919</v>
      </c>
      <c r="AB133" s="6" t="s">
        <v>920</v>
      </c>
      <c r="AC133" s="6">
        <v>266.95</v>
      </c>
      <c r="AF133" s="6" t="s">
        <v>42</v>
      </c>
      <c r="AG133" s="7"/>
      <c r="AH133" s="7"/>
      <c r="AI133" s="6" t="str">
        <f>HYPERLINK("https://doi.org/10.36019/9780813593821")</f>
        <v>https://doi.org/10.36019/9780813593821</v>
      </c>
      <c r="AK133" s="6" t="s">
        <v>50</v>
      </c>
    </row>
    <row r="134" spans="1:37" s="6" customFormat="1" x14ac:dyDescent="0.3">
      <c r="A134" s="6">
        <v>323635</v>
      </c>
      <c r="B134" s="7">
        <v>9780674418233</v>
      </c>
      <c r="C134" s="7">
        <v>9780674418226</v>
      </c>
      <c r="D134" s="7"/>
      <c r="F134" s="6" t="s">
        <v>921</v>
      </c>
      <c r="G134" s="6" t="s">
        <v>922</v>
      </c>
      <c r="H134" s="6" t="s">
        <v>923</v>
      </c>
      <c r="J134" s="6">
        <v>1</v>
      </c>
      <c r="M134" s="6" t="s">
        <v>77</v>
      </c>
      <c r="N134" s="9">
        <v>41548</v>
      </c>
      <c r="O134" s="6">
        <v>1978</v>
      </c>
      <c r="P134" s="6">
        <v>351</v>
      </c>
      <c r="Q134" s="6">
        <v>6</v>
      </c>
      <c r="R134" s="6">
        <v>10</v>
      </c>
      <c r="T134" s="6" t="s">
        <v>43</v>
      </c>
      <c r="U134" s="6" t="s">
        <v>44</v>
      </c>
      <c r="V134" s="6" t="s">
        <v>57</v>
      </c>
      <c r="W134" s="6" t="s">
        <v>638</v>
      </c>
      <c r="AB134" s="6" t="s">
        <v>924</v>
      </c>
      <c r="AC134" s="6">
        <v>60</v>
      </c>
      <c r="AD134" s="6">
        <v>60</v>
      </c>
      <c r="AF134" s="6" t="s">
        <v>42</v>
      </c>
      <c r="AG134" s="6" t="s">
        <v>42</v>
      </c>
      <c r="AH134" s="7"/>
      <c r="AI134" s="6" t="str">
        <f>HYPERLINK("https://doi.org/10.4159/harvard.9780674418233")</f>
        <v>https://doi.org/10.4159/harvard.9780674418233</v>
      </c>
      <c r="AK134" s="6" t="s">
        <v>50</v>
      </c>
    </row>
    <row r="135" spans="1:37" s="6" customFormat="1" x14ac:dyDescent="0.3">
      <c r="A135" s="6">
        <v>577595</v>
      </c>
      <c r="B135" s="7">
        <v>9781479850754</v>
      </c>
      <c r="C135" s="7"/>
      <c r="D135" s="7"/>
      <c r="F135" s="6" t="s">
        <v>925</v>
      </c>
      <c r="H135" s="6" t="s">
        <v>926</v>
      </c>
      <c r="J135" s="6">
        <v>1</v>
      </c>
      <c r="K135" s="6" t="s">
        <v>598</v>
      </c>
      <c r="L135" s="8" t="s">
        <v>255</v>
      </c>
      <c r="M135" s="6" t="s">
        <v>56</v>
      </c>
      <c r="N135" s="9">
        <v>43501</v>
      </c>
      <c r="O135" s="6">
        <v>2019</v>
      </c>
      <c r="R135" s="6">
        <v>10</v>
      </c>
      <c r="T135" s="6" t="s">
        <v>43</v>
      </c>
      <c r="U135" s="6" t="s">
        <v>44</v>
      </c>
      <c r="V135" s="6" t="s">
        <v>57</v>
      </c>
      <c r="W135" s="6" t="s">
        <v>927</v>
      </c>
      <c r="Y135" s="6" t="s">
        <v>928</v>
      </c>
      <c r="AA135" s="6" t="s">
        <v>929</v>
      </c>
      <c r="AB135" s="6" t="s">
        <v>930</v>
      </c>
      <c r="AC135" s="6">
        <v>193.95</v>
      </c>
      <c r="AF135" s="6" t="s">
        <v>42</v>
      </c>
      <c r="AG135" s="7"/>
      <c r="AH135" s="7"/>
      <c r="AI135" s="6" t="str">
        <f>HYPERLINK("https://doi.org/10.18574/nyu/9781479804856.001.0001")</f>
        <v>https://doi.org/10.18574/nyu/9781479804856.001.0001</v>
      </c>
      <c r="AK135" s="6" t="s">
        <v>50</v>
      </c>
    </row>
    <row r="136" spans="1:37" s="6" customFormat="1" x14ac:dyDescent="0.3">
      <c r="A136" s="6">
        <v>592200</v>
      </c>
      <c r="B136" s="7">
        <v>9780674044371</v>
      </c>
      <c r="C136" s="7"/>
      <c r="D136" s="7"/>
      <c r="F136" s="6" t="s">
        <v>931</v>
      </c>
      <c r="H136" s="6" t="s">
        <v>471</v>
      </c>
      <c r="J136" s="6">
        <v>1</v>
      </c>
      <c r="M136" s="6" t="s">
        <v>77</v>
      </c>
      <c r="N136" s="9">
        <v>42217</v>
      </c>
      <c r="O136" s="6">
        <v>2000</v>
      </c>
      <c r="P136" s="6">
        <v>256</v>
      </c>
      <c r="R136" s="6">
        <v>10</v>
      </c>
      <c r="T136" s="6" t="s">
        <v>43</v>
      </c>
      <c r="U136" s="6" t="s">
        <v>44</v>
      </c>
      <c r="V136" s="6" t="s">
        <v>57</v>
      </c>
      <c r="W136" s="6" t="s">
        <v>659</v>
      </c>
      <c r="Y136" s="6" t="s">
        <v>932</v>
      </c>
      <c r="Z136" s="6" t="s">
        <v>933</v>
      </c>
      <c r="AA136" s="6" t="s">
        <v>934</v>
      </c>
      <c r="AC136" s="6">
        <v>68</v>
      </c>
      <c r="AF136" s="6" t="s">
        <v>42</v>
      </c>
      <c r="AG136" s="7"/>
      <c r="AH136" s="7"/>
      <c r="AI136" s="6" t="str">
        <f>HYPERLINK("https://doi.org/10.4159/9780674044371")</f>
        <v>https://doi.org/10.4159/9780674044371</v>
      </c>
      <c r="AK136" s="6" t="s">
        <v>50</v>
      </c>
    </row>
    <row r="137" spans="1:37" s="6" customFormat="1" x14ac:dyDescent="0.3">
      <c r="A137" s="6">
        <v>523074</v>
      </c>
      <c r="B137" s="7">
        <v>9781512818086</v>
      </c>
      <c r="C137" s="7"/>
      <c r="D137" s="7"/>
      <c r="F137" s="6" t="s">
        <v>935</v>
      </c>
      <c r="H137" s="6" t="s">
        <v>936</v>
      </c>
      <c r="J137" s="6">
        <v>1</v>
      </c>
      <c r="K137" s="6" t="s">
        <v>700</v>
      </c>
      <c r="M137" s="6" t="s">
        <v>94</v>
      </c>
      <c r="N137" s="9">
        <v>43109</v>
      </c>
      <c r="O137" s="6">
        <v>1957</v>
      </c>
      <c r="P137" s="6">
        <v>360</v>
      </c>
      <c r="R137" s="6">
        <v>10</v>
      </c>
      <c r="T137" s="6" t="s">
        <v>43</v>
      </c>
      <c r="U137" s="6" t="s">
        <v>131</v>
      </c>
      <c r="V137" s="6" t="s">
        <v>140</v>
      </c>
      <c r="W137" s="6" t="s">
        <v>937</v>
      </c>
      <c r="Y137" s="6" t="s">
        <v>938</v>
      </c>
      <c r="AC137" s="6">
        <v>143.94999999999999</v>
      </c>
      <c r="AF137" s="6" t="s">
        <v>42</v>
      </c>
      <c r="AG137" s="7"/>
      <c r="AH137" s="7"/>
      <c r="AI137" s="6" t="str">
        <f>HYPERLINK("https://doi.org/10.9783/9781512818086")</f>
        <v>https://doi.org/10.9783/9781512818086</v>
      </c>
      <c r="AK137" s="6" t="s">
        <v>50</v>
      </c>
    </row>
    <row r="138" spans="1:37" s="6" customFormat="1" x14ac:dyDescent="0.3">
      <c r="A138" s="6">
        <v>555018</v>
      </c>
      <c r="B138" s="7">
        <v>9780520962798</v>
      </c>
      <c r="C138" s="7"/>
      <c r="D138" s="7"/>
      <c r="F138" s="6" t="s">
        <v>939</v>
      </c>
      <c r="G138" s="6" t="s">
        <v>940</v>
      </c>
      <c r="I138" s="6" t="s">
        <v>941</v>
      </c>
      <c r="J138" s="6">
        <v>1</v>
      </c>
      <c r="M138" s="6" t="s">
        <v>41</v>
      </c>
      <c r="N138" s="9">
        <v>42528</v>
      </c>
      <c r="O138" s="6">
        <v>2016</v>
      </c>
      <c r="P138" s="6">
        <v>336</v>
      </c>
      <c r="R138" s="6">
        <v>10</v>
      </c>
      <c r="T138" s="6" t="s">
        <v>43</v>
      </c>
      <c r="U138" s="6" t="s">
        <v>131</v>
      </c>
      <c r="V138" s="6" t="s">
        <v>132</v>
      </c>
      <c r="W138" s="6" t="s">
        <v>942</v>
      </c>
      <c r="Y138" s="6" t="s">
        <v>943</v>
      </c>
      <c r="Z138" s="6" t="s">
        <v>944</v>
      </c>
      <c r="AB138" s="6" t="s">
        <v>945</v>
      </c>
      <c r="AC138" s="6">
        <v>373.95</v>
      </c>
      <c r="AF138" s="6" t="s">
        <v>42</v>
      </c>
      <c r="AG138" s="7"/>
      <c r="AH138" s="7"/>
      <c r="AI138" s="6" t="str">
        <f>HYPERLINK("https://doi.org/10.1525/9780520962798")</f>
        <v>https://doi.org/10.1525/9780520962798</v>
      </c>
      <c r="AK138" s="6" t="s">
        <v>50</v>
      </c>
    </row>
    <row r="139" spans="1:37" s="6" customFormat="1" x14ac:dyDescent="0.3">
      <c r="A139" s="6">
        <v>561201</v>
      </c>
      <c r="B139" s="7">
        <v>9780813552347</v>
      </c>
      <c r="C139" s="7"/>
      <c r="D139" s="7"/>
      <c r="F139" s="6" t="s">
        <v>946</v>
      </c>
      <c r="G139" s="6" t="s">
        <v>947</v>
      </c>
      <c r="H139" s="6" t="s">
        <v>948</v>
      </c>
      <c r="J139" s="6">
        <v>1</v>
      </c>
      <c r="M139" s="6" t="s">
        <v>169</v>
      </c>
      <c r="N139" s="9">
        <v>40534</v>
      </c>
      <c r="O139" s="6">
        <v>2010</v>
      </c>
      <c r="P139" s="6">
        <v>350</v>
      </c>
      <c r="R139" s="6">
        <v>10</v>
      </c>
      <c r="T139" s="6" t="s">
        <v>43</v>
      </c>
      <c r="U139" s="6" t="s">
        <v>44</v>
      </c>
      <c r="V139" s="6" t="s">
        <v>45</v>
      </c>
      <c r="W139" s="6" t="s">
        <v>949</v>
      </c>
      <c r="Y139" s="6" t="s">
        <v>950</v>
      </c>
      <c r="Z139" s="6" t="s">
        <v>951</v>
      </c>
      <c r="AA139" s="6" t="s">
        <v>952</v>
      </c>
      <c r="AB139" s="6" t="s">
        <v>953</v>
      </c>
      <c r="AC139" s="6">
        <v>266.95</v>
      </c>
      <c r="AF139" s="6" t="s">
        <v>42</v>
      </c>
      <c r="AG139" s="7"/>
      <c r="AH139" s="7"/>
      <c r="AI139" s="6" t="str">
        <f>HYPERLINK("https://doi.org/10.36019/9780813552347")</f>
        <v>https://doi.org/10.36019/9780813552347</v>
      </c>
      <c r="AK139" s="6" t="s">
        <v>50</v>
      </c>
    </row>
    <row r="140" spans="1:37" s="6" customFormat="1" x14ac:dyDescent="0.3">
      <c r="A140" s="6">
        <v>37497</v>
      </c>
      <c r="B140" s="7">
        <v>9783110240214</v>
      </c>
      <c r="C140" s="7">
        <v>9783110240207</v>
      </c>
      <c r="D140" s="7"/>
      <c r="F140" s="6" t="s">
        <v>954</v>
      </c>
      <c r="I140" s="6" t="s">
        <v>955</v>
      </c>
      <c r="J140" s="6">
        <v>1</v>
      </c>
      <c r="M140" s="6" t="s">
        <v>298</v>
      </c>
      <c r="N140" s="9">
        <v>40784</v>
      </c>
      <c r="O140" s="6">
        <v>2011</v>
      </c>
      <c r="P140" s="6">
        <v>389</v>
      </c>
      <c r="R140" s="6">
        <v>10</v>
      </c>
      <c r="S140" s="6">
        <v>2417</v>
      </c>
      <c r="T140" s="6" t="s">
        <v>43</v>
      </c>
      <c r="U140" s="6" t="s">
        <v>44</v>
      </c>
      <c r="V140" s="6" t="s">
        <v>45</v>
      </c>
      <c r="W140" s="6" t="s">
        <v>956</v>
      </c>
      <c r="Y140" s="6" t="s">
        <v>957</v>
      </c>
      <c r="AB140" s="6" t="s">
        <v>958</v>
      </c>
      <c r="AC140" s="6">
        <v>249</v>
      </c>
      <c r="AD140" s="6">
        <v>240</v>
      </c>
      <c r="AF140" s="6" t="s">
        <v>42</v>
      </c>
      <c r="AG140" s="6" t="s">
        <v>42</v>
      </c>
      <c r="AH140" s="7"/>
      <c r="AI140" s="6" t="str">
        <f>HYPERLINK("https://doi.org/10.1515/9783110240214")</f>
        <v>https://doi.org/10.1515/9783110240214</v>
      </c>
      <c r="AK140" s="6" t="s">
        <v>50</v>
      </c>
    </row>
    <row r="141" spans="1:37" s="6" customFormat="1" x14ac:dyDescent="0.3">
      <c r="A141" s="6">
        <v>564754</v>
      </c>
      <c r="B141" s="7">
        <v>9780813548319</v>
      </c>
      <c r="C141" s="7"/>
      <c r="D141" s="7"/>
      <c r="F141" s="6" t="s">
        <v>959</v>
      </c>
      <c r="G141" s="6" t="s">
        <v>960</v>
      </c>
      <c r="H141" s="6" t="s">
        <v>961</v>
      </c>
      <c r="J141" s="6">
        <v>1</v>
      </c>
      <c r="K141" s="6" t="s">
        <v>884</v>
      </c>
      <c r="M141" s="6" t="s">
        <v>169</v>
      </c>
      <c r="N141" s="9">
        <v>39947</v>
      </c>
      <c r="O141" s="6">
        <v>2011</v>
      </c>
      <c r="P141" s="6">
        <v>288</v>
      </c>
      <c r="R141" s="6">
        <v>10</v>
      </c>
      <c r="T141" s="6" t="s">
        <v>43</v>
      </c>
      <c r="U141" s="6" t="s">
        <v>131</v>
      </c>
      <c r="V141" s="6" t="s">
        <v>132</v>
      </c>
      <c r="W141" s="6" t="s">
        <v>962</v>
      </c>
      <c r="Y141" s="6" t="s">
        <v>963</v>
      </c>
      <c r="Z141" s="6" t="s">
        <v>964</v>
      </c>
      <c r="AA141" s="6" t="s">
        <v>965</v>
      </c>
      <c r="AB141" s="6" t="s">
        <v>966</v>
      </c>
      <c r="AC141" s="6">
        <v>266.95</v>
      </c>
      <c r="AF141" s="6" t="s">
        <v>42</v>
      </c>
      <c r="AG141" s="7"/>
      <c r="AH141" s="7"/>
      <c r="AI141" s="6" t="str">
        <f>HYPERLINK("https://doi.org/10.36019/9780813548319")</f>
        <v>https://doi.org/10.36019/9780813548319</v>
      </c>
      <c r="AK141" s="6" t="s">
        <v>50</v>
      </c>
    </row>
    <row r="142" spans="1:37" s="6" customFormat="1" x14ac:dyDescent="0.3">
      <c r="A142" s="6">
        <v>320498</v>
      </c>
      <c r="B142" s="7">
        <v>9783110346268</v>
      </c>
      <c r="C142" s="7"/>
      <c r="D142" s="7">
        <v>9783110346176</v>
      </c>
      <c r="F142" s="6" t="s">
        <v>967</v>
      </c>
      <c r="H142" s="6" t="s">
        <v>968</v>
      </c>
      <c r="J142" s="6">
        <v>1</v>
      </c>
      <c r="K142" s="6" t="s">
        <v>323</v>
      </c>
      <c r="L142" s="8" t="s">
        <v>969</v>
      </c>
      <c r="M142" s="6" t="s">
        <v>298</v>
      </c>
      <c r="N142" s="9">
        <v>42800</v>
      </c>
      <c r="O142" s="6">
        <v>2017</v>
      </c>
      <c r="P142" s="6">
        <v>94</v>
      </c>
      <c r="Q142" s="6">
        <v>20</v>
      </c>
      <c r="S142" s="6">
        <v>2417</v>
      </c>
      <c r="T142" s="6" t="s">
        <v>43</v>
      </c>
      <c r="U142" s="6" t="s">
        <v>44</v>
      </c>
      <c r="V142" s="6" t="s">
        <v>325</v>
      </c>
      <c r="W142" s="6" t="s">
        <v>970</v>
      </c>
      <c r="Y142" s="6" t="s">
        <v>971</v>
      </c>
      <c r="AB142" s="6" t="s">
        <v>972</v>
      </c>
      <c r="AC142" s="6">
        <v>149</v>
      </c>
      <c r="AE142" s="6">
        <v>34.950000000000003</v>
      </c>
      <c r="AF142" s="6" t="s">
        <v>42</v>
      </c>
      <c r="AG142" s="7"/>
      <c r="AH142" s="6" t="s">
        <v>42</v>
      </c>
      <c r="AI142" s="6" t="str">
        <f>HYPERLINK("https://doi.org/10.1515/9783110346268")</f>
        <v>https://doi.org/10.1515/9783110346268</v>
      </c>
      <c r="AK142" s="6" t="s">
        <v>50</v>
      </c>
    </row>
    <row r="143" spans="1:37" s="6" customFormat="1" x14ac:dyDescent="0.3">
      <c r="A143" s="6">
        <v>55871</v>
      </c>
      <c r="B143" s="7">
        <v>9783110246148</v>
      </c>
      <c r="C143" s="7"/>
      <c r="D143" s="7">
        <v>9783110246131</v>
      </c>
      <c r="F143" s="6" t="s">
        <v>973</v>
      </c>
      <c r="G143" s="6" t="s">
        <v>974</v>
      </c>
      <c r="H143" s="6" t="s">
        <v>975</v>
      </c>
      <c r="J143" s="6">
        <v>1</v>
      </c>
      <c r="K143" s="6" t="s">
        <v>323</v>
      </c>
      <c r="L143" s="8" t="s">
        <v>976</v>
      </c>
      <c r="M143" s="6" t="s">
        <v>298</v>
      </c>
      <c r="N143" s="9">
        <v>41120</v>
      </c>
      <c r="O143" s="6">
        <v>2012</v>
      </c>
      <c r="P143" s="6">
        <v>102</v>
      </c>
      <c r="Q143" s="6">
        <v>10</v>
      </c>
      <c r="R143" s="6">
        <v>10</v>
      </c>
      <c r="S143" s="6">
        <v>2417</v>
      </c>
      <c r="T143" s="6" t="s">
        <v>43</v>
      </c>
      <c r="U143" s="6" t="s">
        <v>44</v>
      </c>
      <c r="V143" s="6" t="s">
        <v>325</v>
      </c>
      <c r="W143" s="6" t="s">
        <v>977</v>
      </c>
      <c r="Y143" s="6" t="s">
        <v>978</v>
      </c>
      <c r="AB143" s="6" t="s">
        <v>979</v>
      </c>
      <c r="AC143" s="6">
        <v>149</v>
      </c>
      <c r="AE143" s="6">
        <v>34.950000000000003</v>
      </c>
      <c r="AF143" s="6" t="s">
        <v>42</v>
      </c>
      <c r="AG143" s="7"/>
      <c r="AH143" s="6" t="s">
        <v>42</v>
      </c>
      <c r="AI143" s="6" t="str">
        <f>HYPERLINK("https://doi.org/10.1515/9783110246148")</f>
        <v>https://doi.org/10.1515/9783110246148</v>
      </c>
      <c r="AK143" s="6" t="s">
        <v>50</v>
      </c>
    </row>
    <row r="144" spans="1:37" s="6" customFormat="1" x14ac:dyDescent="0.3">
      <c r="A144" s="6">
        <v>539804</v>
      </c>
      <c r="B144" s="7">
        <v>9781442688247</v>
      </c>
      <c r="C144" s="7"/>
      <c r="D144" s="7"/>
      <c r="F144" s="6" t="s">
        <v>980</v>
      </c>
      <c r="G144" s="6" t="s">
        <v>981</v>
      </c>
      <c r="H144" s="6" t="s">
        <v>982</v>
      </c>
      <c r="J144" s="6">
        <v>1</v>
      </c>
      <c r="M144" s="6" t="s">
        <v>715</v>
      </c>
      <c r="N144" s="9">
        <v>39792</v>
      </c>
      <c r="O144" s="6">
        <v>2008</v>
      </c>
      <c r="P144" s="6">
        <v>336</v>
      </c>
      <c r="R144" s="6">
        <v>10</v>
      </c>
      <c r="T144" s="6" t="s">
        <v>43</v>
      </c>
      <c r="U144" s="6" t="s">
        <v>131</v>
      </c>
      <c r="V144" s="6" t="s">
        <v>140</v>
      </c>
      <c r="W144" s="6" t="s">
        <v>192</v>
      </c>
      <c r="Y144" s="6" t="s">
        <v>983</v>
      </c>
      <c r="AB144" s="6" t="s">
        <v>984</v>
      </c>
      <c r="AC144" s="6">
        <v>208.95</v>
      </c>
      <c r="AF144" s="6" t="s">
        <v>42</v>
      </c>
      <c r="AG144" s="7"/>
      <c r="AH144" s="7"/>
      <c r="AI144" s="6" t="str">
        <f>HYPERLINK("https://doi.org/10.3138/9781442688247")</f>
        <v>https://doi.org/10.3138/9781442688247</v>
      </c>
      <c r="AK144" s="6" t="s">
        <v>50</v>
      </c>
    </row>
    <row r="145" spans="1:37" s="6" customFormat="1" x14ac:dyDescent="0.3">
      <c r="A145" s="6">
        <v>516765</v>
      </c>
      <c r="B145" s="7">
        <v>9781400873333</v>
      </c>
      <c r="C145" s="7"/>
      <c r="D145" s="7"/>
      <c r="F145" s="6" t="s">
        <v>985</v>
      </c>
      <c r="G145" s="6" t="s">
        <v>986</v>
      </c>
      <c r="H145" s="6" t="s">
        <v>987</v>
      </c>
      <c r="J145" s="6">
        <v>1</v>
      </c>
      <c r="M145" s="6" t="s">
        <v>71</v>
      </c>
      <c r="N145" s="9">
        <v>42262</v>
      </c>
      <c r="O145" s="6">
        <v>2016</v>
      </c>
      <c r="P145" s="6">
        <v>392</v>
      </c>
      <c r="R145" s="6">
        <v>10</v>
      </c>
      <c r="T145" s="6" t="s">
        <v>43</v>
      </c>
      <c r="U145" s="6" t="s">
        <v>44</v>
      </c>
      <c r="V145" s="6" t="s">
        <v>57</v>
      </c>
      <c r="W145" s="6" t="s">
        <v>988</v>
      </c>
      <c r="Y145" s="6" t="s">
        <v>989</v>
      </c>
      <c r="AA145" s="6" t="s">
        <v>990</v>
      </c>
      <c r="AB145" s="6" t="s">
        <v>991</v>
      </c>
      <c r="AC145" s="6">
        <v>78</v>
      </c>
      <c r="AF145" s="6" t="s">
        <v>42</v>
      </c>
      <c r="AG145" s="7"/>
      <c r="AH145" s="7"/>
      <c r="AI145" s="6" t="str">
        <f>HYPERLINK("https://doi.org/10.1515/9781400873333")</f>
        <v>https://doi.org/10.1515/9781400873333</v>
      </c>
      <c r="AK145" s="6" t="s">
        <v>50</v>
      </c>
    </row>
    <row r="146" spans="1:37" s="6" customFormat="1" x14ac:dyDescent="0.3">
      <c r="A146" s="6">
        <v>125430</v>
      </c>
      <c r="B146" s="7">
        <v>9780674062658</v>
      </c>
      <c r="C146" s="7"/>
      <c r="D146" s="7"/>
      <c r="F146" s="6" t="s">
        <v>992</v>
      </c>
      <c r="G146" s="6" t="s">
        <v>993</v>
      </c>
      <c r="H146" s="6" t="s">
        <v>994</v>
      </c>
      <c r="J146" s="6">
        <v>1</v>
      </c>
      <c r="M146" s="6" t="s">
        <v>77</v>
      </c>
      <c r="N146" s="9">
        <v>40840</v>
      </c>
      <c r="O146" s="6">
        <v>2011</v>
      </c>
      <c r="P146" s="6">
        <v>408</v>
      </c>
      <c r="R146" s="6">
        <v>10</v>
      </c>
      <c r="T146" s="6" t="s">
        <v>43</v>
      </c>
      <c r="U146" s="6" t="s">
        <v>131</v>
      </c>
      <c r="V146" s="6" t="s">
        <v>140</v>
      </c>
      <c r="W146" s="6" t="s">
        <v>995</v>
      </c>
      <c r="Y146" s="6" t="s">
        <v>996</v>
      </c>
      <c r="Z146" s="6" t="s">
        <v>997</v>
      </c>
      <c r="AB146" s="6" t="s">
        <v>998</v>
      </c>
      <c r="AC146" s="6">
        <v>108</v>
      </c>
      <c r="AF146" s="6" t="s">
        <v>42</v>
      </c>
      <c r="AG146" s="7"/>
      <c r="AH146" s="7"/>
      <c r="AI146" s="6" t="str">
        <f>HYPERLINK("https://doi.org/10.4159/harvard.9780674062658")</f>
        <v>https://doi.org/10.4159/harvard.9780674062658</v>
      </c>
      <c r="AK146" s="6" t="s">
        <v>50</v>
      </c>
    </row>
    <row r="147" spans="1:37" s="6" customFormat="1" x14ac:dyDescent="0.3">
      <c r="A147" s="6">
        <v>322381</v>
      </c>
      <c r="B147" s="7">
        <v>9780674189249</v>
      </c>
      <c r="C147" s="7">
        <v>9780674189232</v>
      </c>
      <c r="D147" s="7"/>
      <c r="F147" s="6" t="s">
        <v>999</v>
      </c>
      <c r="H147" s="6" t="s">
        <v>1000</v>
      </c>
      <c r="J147" s="6">
        <v>1</v>
      </c>
      <c r="M147" s="6" t="s">
        <v>77</v>
      </c>
      <c r="N147" s="9">
        <v>41548</v>
      </c>
      <c r="O147" s="6">
        <v>1957</v>
      </c>
      <c r="P147" s="6">
        <v>244</v>
      </c>
      <c r="R147" s="6">
        <v>10</v>
      </c>
      <c r="T147" s="6" t="s">
        <v>43</v>
      </c>
      <c r="U147" s="6" t="s">
        <v>44</v>
      </c>
      <c r="V147" s="6" t="s">
        <v>45</v>
      </c>
      <c r="W147" s="6" t="s">
        <v>1001</v>
      </c>
      <c r="AC147" s="6">
        <v>60</v>
      </c>
      <c r="AD147" s="6">
        <v>60</v>
      </c>
      <c r="AF147" s="6" t="s">
        <v>42</v>
      </c>
      <c r="AG147" s="6" t="s">
        <v>42</v>
      </c>
      <c r="AH147" s="7"/>
      <c r="AI147" s="6" t="str">
        <f>HYPERLINK("https://doi.org/10.4159/harvard.9780674189249")</f>
        <v>https://doi.org/10.4159/harvard.9780674189249</v>
      </c>
      <c r="AK147" s="6" t="s">
        <v>50</v>
      </c>
    </row>
    <row r="148" spans="1:37" s="6" customFormat="1" x14ac:dyDescent="0.3">
      <c r="A148" s="6">
        <v>561350</v>
      </c>
      <c r="B148" s="7">
        <v>9780813554020</v>
      </c>
      <c r="C148" s="7"/>
      <c r="D148" s="7"/>
      <c r="F148" s="6" t="s">
        <v>1002</v>
      </c>
      <c r="G148" s="6" t="s">
        <v>1003</v>
      </c>
      <c r="H148" s="6" t="s">
        <v>1004</v>
      </c>
      <c r="J148" s="6">
        <v>1</v>
      </c>
      <c r="K148" s="6" t="s">
        <v>884</v>
      </c>
      <c r="M148" s="6" t="s">
        <v>169</v>
      </c>
      <c r="N148" s="9">
        <v>41227</v>
      </c>
      <c r="O148" s="6">
        <v>2012</v>
      </c>
      <c r="P148" s="6">
        <v>248</v>
      </c>
      <c r="R148" s="6">
        <v>10</v>
      </c>
      <c r="T148" s="6" t="s">
        <v>43</v>
      </c>
      <c r="U148" s="6" t="s">
        <v>131</v>
      </c>
      <c r="V148" s="6" t="s">
        <v>132</v>
      </c>
      <c r="W148" s="6" t="s">
        <v>1005</v>
      </c>
      <c r="Y148" s="6" t="s">
        <v>1006</v>
      </c>
      <c r="Z148" s="6" t="s">
        <v>1007</v>
      </c>
      <c r="AA148" s="6" t="s">
        <v>1008</v>
      </c>
      <c r="AB148" s="6" t="s">
        <v>1009</v>
      </c>
      <c r="AC148" s="6">
        <v>266.95</v>
      </c>
      <c r="AF148" s="6" t="s">
        <v>42</v>
      </c>
      <c r="AG148" s="7"/>
      <c r="AH148" s="7"/>
      <c r="AI148" s="6" t="str">
        <f>HYPERLINK("https://doi.org/10.36019/9780813554020")</f>
        <v>https://doi.org/10.36019/9780813554020</v>
      </c>
      <c r="AK148" s="6" t="s">
        <v>50</v>
      </c>
    </row>
    <row r="149" spans="1:37" s="6" customFormat="1" x14ac:dyDescent="0.3">
      <c r="A149" s="6">
        <v>609793</v>
      </c>
      <c r="B149" s="7">
        <v>9781978809871</v>
      </c>
      <c r="C149" s="7"/>
      <c r="D149" s="7"/>
      <c r="F149" s="6" t="s">
        <v>1010</v>
      </c>
      <c r="G149" s="6" t="s">
        <v>1011</v>
      </c>
      <c r="I149" s="6" t="s">
        <v>1012</v>
      </c>
      <c r="J149" s="6">
        <v>1</v>
      </c>
      <c r="K149" s="6" t="s">
        <v>884</v>
      </c>
      <c r="M149" s="6" t="s">
        <v>169</v>
      </c>
      <c r="N149" s="9">
        <v>44330</v>
      </c>
      <c r="O149" s="6">
        <v>2021</v>
      </c>
      <c r="P149" s="6">
        <v>214</v>
      </c>
      <c r="R149" s="6">
        <v>10</v>
      </c>
      <c r="T149" s="6" t="s">
        <v>43</v>
      </c>
      <c r="U149" s="6" t="s">
        <v>131</v>
      </c>
      <c r="V149" s="6" t="s">
        <v>132</v>
      </c>
      <c r="W149" s="6" t="s">
        <v>1013</v>
      </c>
      <c r="Y149" s="6" t="s">
        <v>1014</v>
      </c>
      <c r="Z149" s="6" t="s">
        <v>1015</v>
      </c>
      <c r="AA149" s="6" t="s">
        <v>1016</v>
      </c>
      <c r="AB149" s="6" t="s">
        <v>1017</v>
      </c>
      <c r="AC149" s="6">
        <v>266.95</v>
      </c>
      <c r="AF149" s="6" t="s">
        <v>42</v>
      </c>
      <c r="AG149" s="7"/>
      <c r="AH149" s="7"/>
      <c r="AI149" s="6" t="str">
        <f>HYPERLINK("https://doi.org/10.36019/9781978809871")</f>
        <v>https://doi.org/10.36019/9781978809871</v>
      </c>
      <c r="AK149" s="6" t="s">
        <v>50</v>
      </c>
    </row>
    <row r="150" spans="1:37" s="6" customFormat="1" x14ac:dyDescent="0.3">
      <c r="A150" s="6">
        <v>596796</v>
      </c>
      <c r="B150" s="7">
        <v>9780674042179</v>
      </c>
      <c r="C150" s="7"/>
      <c r="D150" s="7"/>
      <c r="F150" s="6" t="s">
        <v>1018</v>
      </c>
      <c r="G150" s="6" t="s">
        <v>1019</v>
      </c>
      <c r="H150" s="6" t="s">
        <v>1020</v>
      </c>
      <c r="J150" s="6">
        <v>1</v>
      </c>
      <c r="K150" s="6" t="s">
        <v>1021</v>
      </c>
      <c r="L150" s="8" t="s">
        <v>255</v>
      </c>
      <c r="M150" s="6" t="s">
        <v>77</v>
      </c>
      <c r="N150" s="9">
        <v>39995</v>
      </c>
      <c r="O150" s="6">
        <v>1996</v>
      </c>
      <c r="P150" s="6">
        <v>473</v>
      </c>
      <c r="R150" s="6">
        <v>10</v>
      </c>
      <c r="T150" s="6" t="s">
        <v>43</v>
      </c>
      <c r="U150" s="6" t="s">
        <v>44</v>
      </c>
      <c r="V150" s="6" t="s">
        <v>57</v>
      </c>
      <c r="W150" s="6" t="s">
        <v>1022</v>
      </c>
      <c r="Y150" s="6" t="s">
        <v>1023</v>
      </c>
      <c r="Z150" s="6" t="s">
        <v>1024</v>
      </c>
      <c r="AA150" s="6" t="s">
        <v>1025</v>
      </c>
      <c r="AC150" s="6">
        <v>46</v>
      </c>
      <c r="AF150" s="6" t="s">
        <v>42</v>
      </c>
      <c r="AG150" s="7"/>
      <c r="AH150" s="7"/>
      <c r="AI150" s="6" t="str">
        <f>HYPERLINK("https://www.degruyter.com/isbn/9780674042179")</f>
        <v>https://www.degruyter.com/isbn/9780674042179</v>
      </c>
      <c r="AK150" s="6" t="s">
        <v>50</v>
      </c>
    </row>
    <row r="151" spans="1:37" s="6" customFormat="1" x14ac:dyDescent="0.3">
      <c r="A151" s="6">
        <v>609277</v>
      </c>
      <c r="B151" s="7">
        <v>9780300262469</v>
      </c>
      <c r="C151" s="7"/>
      <c r="D151" s="7"/>
      <c r="F151" s="6" t="s">
        <v>1026</v>
      </c>
      <c r="G151" s="6" t="s">
        <v>1027</v>
      </c>
      <c r="H151" s="6" t="s">
        <v>1028</v>
      </c>
      <c r="J151" s="6">
        <v>1</v>
      </c>
      <c r="M151" s="6" t="s">
        <v>87</v>
      </c>
      <c r="N151" s="9">
        <v>44407</v>
      </c>
      <c r="O151" s="6">
        <v>2021</v>
      </c>
      <c r="P151" s="6">
        <v>304</v>
      </c>
      <c r="R151" s="6">
        <v>10</v>
      </c>
      <c r="T151" s="6" t="s">
        <v>43</v>
      </c>
      <c r="U151" s="6" t="s">
        <v>44</v>
      </c>
      <c r="V151" s="6" t="s">
        <v>57</v>
      </c>
      <c r="W151" s="6" t="s">
        <v>1029</v>
      </c>
      <c r="Y151" s="6" t="s">
        <v>1030</v>
      </c>
      <c r="AB151" s="6" t="s">
        <v>1031</v>
      </c>
      <c r="AC151" s="6">
        <v>54.95</v>
      </c>
      <c r="AF151" s="6" t="s">
        <v>42</v>
      </c>
      <c r="AG151" s="7"/>
      <c r="AH151" s="7"/>
      <c r="AI151" s="6" t="str">
        <f>HYPERLINK("https://doi.org/10.12987/9780300262469?locatt=mode:legacy")</f>
        <v>https://doi.org/10.12987/9780300262469?locatt=mode:legacy</v>
      </c>
      <c r="AK151" s="6" t="s">
        <v>50</v>
      </c>
    </row>
    <row r="152" spans="1:37" s="6" customFormat="1" x14ac:dyDescent="0.3">
      <c r="A152" s="6">
        <v>516783</v>
      </c>
      <c r="B152" s="7">
        <v>9781400873470</v>
      </c>
      <c r="C152" s="7"/>
      <c r="D152" s="7"/>
      <c r="F152" s="6" t="s">
        <v>1032</v>
      </c>
      <c r="G152" s="6" t="s">
        <v>1033</v>
      </c>
      <c r="H152" s="6" t="s">
        <v>656</v>
      </c>
      <c r="I152" s="6" t="s">
        <v>1034</v>
      </c>
      <c r="J152" s="6">
        <v>1</v>
      </c>
      <c r="K152" s="6" t="s">
        <v>1035</v>
      </c>
      <c r="L152" s="8" t="s">
        <v>1036</v>
      </c>
      <c r="M152" s="6" t="s">
        <v>71</v>
      </c>
      <c r="N152" s="9">
        <v>42311</v>
      </c>
      <c r="O152" s="6">
        <v>2016</v>
      </c>
      <c r="P152" s="6">
        <v>240</v>
      </c>
      <c r="R152" s="6">
        <v>10</v>
      </c>
      <c r="T152" s="6" t="s">
        <v>43</v>
      </c>
      <c r="U152" s="6" t="s">
        <v>44</v>
      </c>
      <c r="V152" s="6" t="s">
        <v>57</v>
      </c>
      <c r="W152" s="6" t="s">
        <v>1037</v>
      </c>
      <c r="Y152" s="6" t="s">
        <v>1038</v>
      </c>
      <c r="AA152" s="6" t="s">
        <v>1039</v>
      </c>
      <c r="AB152" s="6" t="s">
        <v>1040</v>
      </c>
      <c r="AC152" s="6">
        <v>92</v>
      </c>
      <c r="AF152" s="6" t="s">
        <v>42</v>
      </c>
      <c r="AG152" s="7"/>
      <c r="AH152" s="7"/>
      <c r="AI152" s="6" t="str">
        <f>HYPERLINK("https://doi.org/10.1515/9781400873470")</f>
        <v>https://doi.org/10.1515/9781400873470</v>
      </c>
      <c r="AK152" s="6" t="s">
        <v>50</v>
      </c>
    </row>
    <row r="153" spans="1:37" s="6" customFormat="1" x14ac:dyDescent="0.3">
      <c r="A153" s="6">
        <v>554854</v>
      </c>
      <c r="B153" s="7">
        <v>9780520950511</v>
      </c>
      <c r="C153" s="7"/>
      <c r="D153" s="7"/>
      <c r="F153" s="6" t="s">
        <v>1041</v>
      </c>
      <c r="G153" s="6" t="s">
        <v>1042</v>
      </c>
      <c r="H153" s="6" t="s">
        <v>1043</v>
      </c>
      <c r="J153" s="6">
        <v>1</v>
      </c>
      <c r="M153" s="6" t="s">
        <v>41</v>
      </c>
      <c r="N153" s="9">
        <v>40812</v>
      </c>
      <c r="O153" s="6">
        <v>2011</v>
      </c>
      <c r="P153" s="6">
        <v>322</v>
      </c>
      <c r="R153" s="6">
        <v>10</v>
      </c>
      <c r="T153" s="6" t="s">
        <v>43</v>
      </c>
      <c r="U153" s="6" t="s">
        <v>44</v>
      </c>
      <c r="V153" s="6" t="s">
        <v>113</v>
      </c>
      <c r="W153" s="6" t="s">
        <v>1044</v>
      </c>
      <c r="Y153" s="6" t="s">
        <v>1045</v>
      </c>
      <c r="Z153" s="6" t="s">
        <v>1046</v>
      </c>
      <c r="AB153" s="6" t="s">
        <v>1047</v>
      </c>
      <c r="AC153" s="6">
        <v>360.95</v>
      </c>
      <c r="AF153" s="6" t="s">
        <v>42</v>
      </c>
      <c r="AG153" s="7"/>
      <c r="AH153" s="7"/>
      <c r="AI153" s="6" t="str">
        <f>HYPERLINK("https://doi.org/10.1525/9780520950511")</f>
        <v>https://doi.org/10.1525/9780520950511</v>
      </c>
      <c r="AK153" s="6" t="s">
        <v>50</v>
      </c>
    </row>
    <row r="154" spans="1:37" s="6" customFormat="1" x14ac:dyDescent="0.3">
      <c r="A154" s="6">
        <v>561238</v>
      </c>
      <c r="B154" s="7">
        <v>9780813561387</v>
      </c>
      <c r="C154" s="7"/>
      <c r="D154" s="7"/>
      <c r="F154" s="6" t="s">
        <v>1048</v>
      </c>
      <c r="G154" s="6" t="s">
        <v>1049</v>
      </c>
      <c r="I154" s="6" t="s">
        <v>1050</v>
      </c>
      <c r="J154" s="6">
        <v>1</v>
      </c>
      <c r="K154" s="6" t="s">
        <v>884</v>
      </c>
      <c r="M154" s="6" t="s">
        <v>169</v>
      </c>
      <c r="N154" s="9">
        <v>41498</v>
      </c>
      <c r="O154" s="6">
        <v>2013</v>
      </c>
      <c r="P154" s="6">
        <v>246</v>
      </c>
      <c r="R154" s="6">
        <v>10</v>
      </c>
      <c r="T154" s="6" t="s">
        <v>43</v>
      </c>
      <c r="U154" s="6" t="s">
        <v>131</v>
      </c>
      <c r="V154" s="6" t="s">
        <v>132</v>
      </c>
      <c r="W154" s="6" t="s">
        <v>1051</v>
      </c>
      <c r="Y154" s="6" t="s">
        <v>1052</v>
      </c>
      <c r="Z154" s="6" t="s">
        <v>1053</v>
      </c>
      <c r="AA154" s="6" t="s">
        <v>1054</v>
      </c>
      <c r="AB154" s="6" t="s">
        <v>1055</v>
      </c>
      <c r="AC154" s="6">
        <v>266.95</v>
      </c>
      <c r="AF154" s="6" t="s">
        <v>42</v>
      </c>
      <c r="AG154" s="7"/>
      <c r="AH154" s="7"/>
      <c r="AI154" s="6" t="str">
        <f>HYPERLINK("https://doi.org/10.36019/9780813561387")</f>
        <v>https://doi.org/10.36019/9780813561387</v>
      </c>
      <c r="AK154" s="6" t="s">
        <v>50</v>
      </c>
    </row>
    <row r="155" spans="1:37" s="6" customFormat="1" x14ac:dyDescent="0.3">
      <c r="A155" s="6">
        <v>582114</v>
      </c>
      <c r="B155" s="7">
        <v>9780822388081</v>
      </c>
      <c r="C155" s="7"/>
      <c r="D155" s="7"/>
      <c r="F155" s="6" t="s">
        <v>1056</v>
      </c>
      <c r="G155" s="6" t="s">
        <v>1057</v>
      </c>
      <c r="H155" s="6" t="s">
        <v>1058</v>
      </c>
      <c r="J155" s="6">
        <v>1</v>
      </c>
      <c r="M155" s="6" t="s">
        <v>199</v>
      </c>
      <c r="N155" s="9">
        <v>38950</v>
      </c>
      <c r="O155" s="6">
        <v>2006</v>
      </c>
      <c r="P155" s="6">
        <v>366</v>
      </c>
      <c r="R155" s="6">
        <v>10</v>
      </c>
      <c r="T155" s="6" t="s">
        <v>43</v>
      </c>
      <c r="U155" s="6" t="s">
        <v>44</v>
      </c>
      <c r="V155" s="6" t="s">
        <v>45</v>
      </c>
      <c r="W155" s="6" t="s">
        <v>1059</v>
      </c>
      <c r="Y155" s="6" t="s">
        <v>1060</v>
      </c>
      <c r="Z155" s="6" t="s">
        <v>1061</v>
      </c>
      <c r="AA155" s="6" t="s">
        <v>1062</v>
      </c>
      <c r="AB155" s="6" t="s">
        <v>1063</v>
      </c>
      <c r="AC155" s="6">
        <v>140.94999999999999</v>
      </c>
      <c r="AF155" s="6" t="s">
        <v>42</v>
      </c>
      <c r="AG155" s="7"/>
      <c r="AH155" s="7"/>
      <c r="AI155" s="6" t="str">
        <f>HYPERLINK("https://doi.org/10.1515/9780822388081?locatt=mode:legacy")</f>
        <v>https://doi.org/10.1515/9780822388081?locatt=mode:legacy</v>
      </c>
      <c r="AK155" s="6" t="s">
        <v>50</v>
      </c>
    </row>
    <row r="156" spans="1:37" s="6" customFormat="1" x14ac:dyDescent="0.3">
      <c r="A156" s="6">
        <v>620982</v>
      </c>
      <c r="B156" s="7">
        <v>9781487528362</v>
      </c>
      <c r="C156" s="7"/>
      <c r="D156" s="7"/>
      <c r="F156" s="6" t="s">
        <v>1064</v>
      </c>
      <c r="G156" s="6" t="s">
        <v>1065</v>
      </c>
      <c r="H156" s="6" t="s">
        <v>1066</v>
      </c>
      <c r="J156" s="6">
        <v>1</v>
      </c>
      <c r="M156" s="6" t="s">
        <v>715</v>
      </c>
      <c r="N156" s="9">
        <v>44439</v>
      </c>
      <c r="O156" s="6">
        <v>2021</v>
      </c>
      <c r="P156" s="6">
        <v>232</v>
      </c>
      <c r="R156" s="6">
        <v>10</v>
      </c>
      <c r="T156" s="6" t="s">
        <v>43</v>
      </c>
      <c r="U156" s="6" t="s">
        <v>44</v>
      </c>
      <c r="V156" s="6" t="s">
        <v>57</v>
      </c>
      <c r="W156" s="6" t="s">
        <v>1067</v>
      </c>
      <c r="Y156" s="6" t="s">
        <v>1068</v>
      </c>
      <c r="Z156" s="6" t="s">
        <v>1069</v>
      </c>
      <c r="AA156" s="6" t="s">
        <v>1070</v>
      </c>
      <c r="AB156" s="6" t="s">
        <v>1071</v>
      </c>
      <c r="AC156" s="6">
        <v>208.95</v>
      </c>
      <c r="AF156" s="6" t="s">
        <v>42</v>
      </c>
      <c r="AG156" s="7"/>
      <c r="AH156" s="7"/>
      <c r="AI156" s="6" t="str">
        <f>HYPERLINK("https://doi.org/10.3138/9781487528362")</f>
        <v>https://doi.org/10.3138/9781487528362</v>
      </c>
      <c r="AK156" s="6" t="s">
        <v>50</v>
      </c>
    </row>
    <row r="157" spans="1:37" s="6" customFormat="1" x14ac:dyDescent="0.3">
      <c r="A157" s="6">
        <v>626348</v>
      </c>
      <c r="B157" s="7">
        <v>9781487529147</v>
      </c>
      <c r="C157" s="7"/>
      <c r="D157" s="7"/>
      <c r="F157" s="6" t="s">
        <v>1072</v>
      </c>
      <c r="G157" s="6" t="s">
        <v>1073</v>
      </c>
      <c r="H157" s="6" t="s">
        <v>1074</v>
      </c>
      <c r="J157" s="6">
        <v>1</v>
      </c>
      <c r="M157" s="6" t="s">
        <v>715</v>
      </c>
      <c r="N157" s="9">
        <v>44547</v>
      </c>
      <c r="O157" s="6">
        <v>2021</v>
      </c>
      <c r="P157" s="6">
        <v>352</v>
      </c>
      <c r="R157" s="6">
        <v>10</v>
      </c>
      <c r="T157" s="6" t="s">
        <v>43</v>
      </c>
      <c r="U157" s="6" t="s">
        <v>131</v>
      </c>
      <c r="V157" s="6" t="s">
        <v>140</v>
      </c>
      <c r="W157" s="6" t="s">
        <v>1075</v>
      </c>
      <c r="Y157" s="6" t="s">
        <v>1076</v>
      </c>
      <c r="Z157" s="6" t="s">
        <v>1077</v>
      </c>
      <c r="AA157" s="6" t="s">
        <v>1078</v>
      </c>
      <c r="AB157" s="6" t="s">
        <v>1079</v>
      </c>
      <c r="AC157" s="6">
        <v>208.95</v>
      </c>
      <c r="AF157" s="6" t="s">
        <v>42</v>
      </c>
      <c r="AG157" s="7"/>
      <c r="AH157" s="7"/>
      <c r="AI157" s="6" t="str">
        <f>HYPERLINK("https://doi.org/10.3138/9781487529147")</f>
        <v>https://doi.org/10.3138/9781487529147</v>
      </c>
      <c r="AK157" s="6" t="s">
        <v>50</v>
      </c>
    </row>
    <row r="158" spans="1:37" s="6" customFormat="1" x14ac:dyDescent="0.3">
      <c r="A158" s="6">
        <v>321311</v>
      </c>
      <c r="B158" s="7">
        <v>9780674330597</v>
      </c>
      <c r="C158" s="7">
        <v>9780674330580</v>
      </c>
      <c r="D158" s="7"/>
      <c r="F158" s="6" t="s">
        <v>1080</v>
      </c>
      <c r="G158" s="6" t="s">
        <v>1081</v>
      </c>
      <c r="H158" s="6" t="s">
        <v>1082</v>
      </c>
      <c r="J158" s="6">
        <v>1</v>
      </c>
      <c r="M158" s="6" t="s">
        <v>77</v>
      </c>
      <c r="N158" s="9">
        <v>41548</v>
      </c>
      <c r="O158" s="6">
        <v>1982</v>
      </c>
      <c r="P158" s="6">
        <v>289</v>
      </c>
      <c r="R158" s="6">
        <v>10</v>
      </c>
      <c r="T158" s="6" t="s">
        <v>43</v>
      </c>
      <c r="U158" s="6" t="s">
        <v>44</v>
      </c>
      <c r="V158" s="6" t="s">
        <v>57</v>
      </c>
      <c r="W158" s="6" t="s">
        <v>495</v>
      </c>
      <c r="Y158" s="6" t="s">
        <v>1083</v>
      </c>
      <c r="AC158" s="6">
        <v>60</v>
      </c>
      <c r="AD158" s="6">
        <v>60</v>
      </c>
      <c r="AF158" s="6" t="s">
        <v>42</v>
      </c>
      <c r="AG158" s="6" t="s">
        <v>42</v>
      </c>
      <c r="AH158" s="7"/>
      <c r="AI158" s="6" t="str">
        <f>HYPERLINK("https://doi.org/10.4159/harvard.9780674330597")</f>
        <v>https://doi.org/10.4159/harvard.9780674330597</v>
      </c>
      <c r="AK158" s="6" t="s">
        <v>50</v>
      </c>
    </row>
    <row r="159" spans="1:37" s="6" customFormat="1" x14ac:dyDescent="0.3">
      <c r="A159" s="6">
        <v>510212</v>
      </c>
      <c r="B159" s="7">
        <v>9783110417661</v>
      </c>
      <c r="C159" s="7">
        <v>9783110417296</v>
      </c>
      <c r="D159" s="7">
        <v>9783110579925</v>
      </c>
      <c r="F159" s="6" t="s">
        <v>1084</v>
      </c>
      <c r="G159" s="6" t="s">
        <v>1085</v>
      </c>
      <c r="I159" s="6" t="s">
        <v>1086</v>
      </c>
      <c r="J159" s="6">
        <v>1</v>
      </c>
      <c r="M159" s="6" t="s">
        <v>298</v>
      </c>
      <c r="N159" s="9">
        <v>42321</v>
      </c>
      <c r="O159" s="6">
        <v>2016</v>
      </c>
      <c r="P159" s="6">
        <v>179</v>
      </c>
      <c r="Q159" s="6">
        <v>23</v>
      </c>
      <c r="S159" s="6">
        <v>2417</v>
      </c>
      <c r="T159" s="6" t="s">
        <v>43</v>
      </c>
      <c r="U159" s="6" t="s">
        <v>44</v>
      </c>
      <c r="V159" s="6" t="s">
        <v>1087</v>
      </c>
      <c r="W159" s="6" t="s">
        <v>1088</v>
      </c>
      <c r="Y159" s="6" t="s">
        <v>1089</v>
      </c>
      <c r="Z159" s="6" t="s">
        <v>1090</v>
      </c>
      <c r="AB159" s="6" t="s">
        <v>1091</v>
      </c>
      <c r="AC159" s="6">
        <v>149</v>
      </c>
      <c r="AD159" s="6">
        <v>99.95</v>
      </c>
      <c r="AE159" s="6">
        <v>20.95</v>
      </c>
      <c r="AF159" s="6" t="s">
        <v>42</v>
      </c>
      <c r="AG159" s="6" t="s">
        <v>42</v>
      </c>
      <c r="AH159" s="6" t="s">
        <v>42</v>
      </c>
      <c r="AI159" s="6" t="str">
        <f>HYPERLINK("https://doi.org/10.1515/9783110417661")</f>
        <v>https://doi.org/10.1515/9783110417661</v>
      </c>
      <c r="AK159" s="6" t="s">
        <v>50</v>
      </c>
    </row>
    <row r="160" spans="1:37" s="6" customFormat="1" x14ac:dyDescent="0.3">
      <c r="A160" s="6">
        <v>563783</v>
      </c>
      <c r="B160" s="7">
        <v>9780813553160</v>
      </c>
      <c r="C160" s="7"/>
      <c r="D160" s="7"/>
      <c r="F160" s="6" t="s">
        <v>1092</v>
      </c>
      <c r="G160" s="6" t="s">
        <v>1093</v>
      </c>
      <c r="I160" s="6" t="s">
        <v>1094</v>
      </c>
      <c r="J160" s="6">
        <v>1</v>
      </c>
      <c r="K160" s="6" t="s">
        <v>884</v>
      </c>
      <c r="M160" s="6" t="s">
        <v>169</v>
      </c>
      <c r="N160" s="9">
        <v>41136</v>
      </c>
      <c r="O160" s="6">
        <v>2012</v>
      </c>
      <c r="P160" s="6">
        <v>356</v>
      </c>
      <c r="R160" s="6">
        <v>10</v>
      </c>
      <c r="T160" s="6" t="s">
        <v>43</v>
      </c>
      <c r="U160" s="6" t="s">
        <v>131</v>
      </c>
      <c r="V160" s="6" t="s">
        <v>132</v>
      </c>
      <c r="W160" s="6" t="s">
        <v>1095</v>
      </c>
      <c r="Y160" s="6" t="s">
        <v>1096</v>
      </c>
      <c r="Z160" s="6" t="s">
        <v>1097</v>
      </c>
      <c r="AA160" s="6" t="s">
        <v>1098</v>
      </c>
      <c r="AB160" s="6" t="s">
        <v>1099</v>
      </c>
      <c r="AC160" s="6">
        <v>266.95</v>
      </c>
      <c r="AF160" s="6" t="s">
        <v>42</v>
      </c>
      <c r="AG160" s="7"/>
      <c r="AH160" s="7"/>
      <c r="AI160" s="6" t="str">
        <f>HYPERLINK("https://doi.org/10.36019/9780813553160")</f>
        <v>https://doi.org/10.36019/9780813553160</v>
      </c>
      <c r="AK160" s="6" t="s">
        <v>50</v>
      </c>
    </row>
    <row r="161" spans="1:37" s="6" customFormat="1" x14ac:dyDescent="0.3">
      <c r="A161" s="6">
        <v>596978</v>
      </c>
      <c r="B161" s="7">
        <v>9780674039414</v>
      </c>
      <c r="C161" s="7"/>
      <c r="D161" s="7"/>
      <c r="F161" s="6" t="s">
        <v>1100</v>
      </c>
      <c r="G161" s="6" t="s">
        <v>1101</v>
      </c>
      <c r="H161" s="6" t="s">
        <v>1102</v>
      </c>
      <c r="J161" s="6">
        <v>1</v>
      </c>
      <c r="M161" s="6" t="s">
        <v>77</v>
      </c>
      <c r="N161" s="9">
        <v>30543</v>
      </c>
      <c r="O161" s="6">
        <v>1982</v>
      </c>
      <c r="P161" s="6">
        <v>336</v>
      </c>
      <c r="R161" s="6">
        <v>10</v>
      </c>
      <c r="T161" s="6" t="s">
        <v>43</v>
      </c>
      <c r="U161" s="6" t="s">
        <v>44</v>
      </c>
      <c r="V161" s="6" t="s">
        <v>57</v>
      </c>
      <c r="W161" s="6" t="s">
        <v>495</v>
      </c>
      <c r="Y161" s="6" t="s">
        <v>1103</v>
      </c>
      <c r="Z161" s="6" t="s">
        <v>1104</v>
      </c>
      <c r="AA161" s="6" t="s">
        <v>1105</v>
      </c>
      <c r="AC161" s="6">
        <v>70</v>
      </c>
      <c r="AF161" s="6" t="s">
        <v>42</v>
      </c>
      <c r="AG161" s="7"/>
      <c r="AH161" s="7"/>
      <c r="AI161" s="6" t="str">
        <f>HYPERLINK("https://doi.org/10.4159/9780674039414")</f>
        <v>https://doi.org/10.4159/9780674039414</v>
      </c>
      <c r="AK161" s="6" t="s">
        <v>50</v>
      </c>
    </row>
    <row r="162" spans="1:37" s="6" customFormat="1" x14ac:dyDescent="0.3">
      <c r="A162" s="6">
        <v>514803</v>
      </c>
      <c r="B162" s="7">
        <v>9780674038455</v>
      </c>
      <c r="C162" s="7"/>
      <c r="D162" s="7"/>
      <c r="F162" s="6" t="s">
        <v>1106</v>
      </c>
      <c r="H162" s="6" t="s">
        <v>1107</v>
      </c>
      <c r="J162" s="6">
        <v>1</v>
      </c>
      <c r="M162" s="6" t="s">
        <v>77</v>
      </c>
      <c r="N162" s="9">
        <v>38245</v>
      </c>
      <c r="O162" s="6">
        <v>2004</v>
      </c>
      <c r="P162" s="6">
        <v>480</v>
      </c>
      <c r="R162" s="6">
        <v>10</v>
      </c>
      <c r="T162" s="6" t="s">
        <v>43</v>
      </c>
      <c r="U162" s="6" t="s">
        <v>44</v>
      </c>
      <c r="V162" s="6" t="s">
        <v>57</v>
      </c>
      <c r="W162" s="6" t="s">
        <v>1108</v>
      </c>
      <c r="Y162" s="6" t="s">
        <v>1109</v>
      </c>
      <c r="Z162" s="6" t="s">
        <v>1110</v>
      </c>
      <c r="AA162" s="6" t="s">
        <v>1111</v>
      </c>
      <c r="AC162" s="6">
        <v>66</v>
      </c>
      <c r="AF162" s="6" t="s">
        <v>42</v>
      </c>
      <c r="AG162" s="7"/>
      <c r="AH162" s="7"/>
      <c r="AI162" s="6" t="str">
        <f>HYPERLINK("https://doi.org/10.4159/9780674038455")</f>
        <v>https://doi.org/10.4159/9780674038455</v>
      </c>
      <c r="AK162" s="6" t="s">
        <v>50</v>
      </c>
    </row>
    <row r="163" spans="1:37" s="6" customFormat="1" x14ac:dyDescent="0.3">
      <c r="A163" s="6">
        <v>322188</v>
      </c>
      <c r="B163" s="7">
        <v>9780674864818</v>
      </c>
      <c r="C163" s="7">
        <v>9780674864801</v>
      </c>
      <c r="D163" s="7"/>
      <c r="F163" s="6" t="s">
        <v>1112</v>
      </c>
      <c r="G163" s="6" t="s">
        <v>1113</v>
      </c>
      <c r="I163" s="6" t="s">
        <v>1114</v>
      </c>
      <c r="J163" s="6">
        <v>1</v>
      </c>
      <c r="M163" s="6" t="s">
        <v>77</v>
      </c>
      <c r="N163" s="9">
        <v>41548</v>
      </c>
      <c r="O163" s="6">
        <v>1961</v>
      </c>
      <c r="P163" s="6">
        <v>262</v>
      </c>
      <c r="Q163" s="6">
        <v>22</v>
      </c>
      <c r="R163" s="6">
        <v>10</v>
      </c>
      <c r="T163" s="6" t="s">
        <v>43</v>
      </c>
      <c r="U163" s="6" t="s">
        <v>44</v>
      </c>
      <c r="V163" s="6" t="s">
        <v>45</v>
      </c>
      <c r="W163" s="6" t="s">
        <v>391</v>
      </c>
      <c r="AC163" s="6">
        <v>60</v>
      </c>
      <c r="AD163" s="6">
        <v>60</v>
      </c>
      <c r="AF163" s="6" t="s">
        <v>42</v>
      </c>
      <c r="AG163" s="6" t="s">
        <v>42</v>
      </c>
      <c r="AH163" s="7"/>
      <c r="AI163" s="6" t="str">
        <f>HYPERLINK("https://doi.org/10.4159/harvard.9780674864818")</f>
        <v>https://doi.org/10.4159/harvard.9780674864818</v>
      </c>
      <c r="AK163" s="6" t="s">
        <v>50</v>
      </c>
    </row>
    <row r="164" spans="1:37" s="6" customFormat="1" x14ac:dyDescent="0.3">
      <c r="A164" s="6">
        <v>554949</v>
      </c>
      <c r="B164" s="7">
        <v>9780520965829</v>
      </c>
      <c r="C164" s="7"/>
      <c r="D164" s="7"/>
      <c r="F164" s="6" t="s">
        <v>1115</v>
      </c>
      <c r="G164" s="6" t="s">
        <v>1116</v>
      </c>
      <c r="H164" s="6" t="s">
        <v>1117</v>
      </c>
      <c r="J164" s="6">
        <v>1</v>
      </c>
      <c r="M164" s="6" t="s">
        <v>41</v>
      </c>
      <c r="N164" s="9">
        <v>42570</v>
      </c>
      <c r="O164" s="6">
        <v>2016</v>
      </c>
      <c r="P164" s="6">
        <v>798</v>
      </c>
      <c r="R164" s="6">
        <v>10</v>
      </c>
      <c r="T164" s="6" t="s">
        <v>43</v>
      </c>
      <c r="U164" s="6" t="s">
        <v>44</v>
      </c>
      <c r="V164" s="6" t="s">
        <v>45</v>
      </c>
      <c r="W164" s="6" t="s">
        <v>1118</v>
      </c>
      <c r="Y164" s="6" t="s">
        <v>1119</v>
      </c>
      <c r="Z164" s="6" t="s">
        <v>1120</v>
      </c>
      <c r="AB164" s="6" t="s">
        <v>1121</v>
      </c>
      <c r="AC164" s="6">
        <v>430.95</v>
      </c>
      <c r="AF164" s="6" t="s">
        <v>42</v>
      </c>
      <c r="AG164" s="7"/>
      <c r="AH164" s="7"/>
      <c r="AI164" s="6" t="str">
        <f>HYPERLINK("https://doi.org/10.1525/9780520965829")</f>
        <v>https://doi.org/10.1525/9780520965829</v>
      </c>
      <c r="AK164" s="6" t="s">
        <v>50</v>
      </c>
    </row>
    <row r="165" spans="1:37" s="6" customFormat="1" x14ac:dyDescent="0.3">
      <c r="A165" s="6">
        <v>596355</v>
      </c>
      <c r="B165" s="7">
        <v>9781800411197</v>
      </c>
      <c r="C165" s="7"/>
      <c r="D165" s="7"/>
      <c r="F165" s="6" t="s">
        <v>1122</v>
      </c>
      <c r="G165" s="6" t="s">
        <v>1123</v>
      </c>
      <c r="H165" s="6" t="s">
        <v>1124</v>
      </c>
      <c r="J165" s="6">
        <v>1</v>
      </c>
      <c r="K165" s="6" t="s">
        <v>526</v>
      </c>
      <c r="L165" s="8" t="s">
        <v>1125</v>
      </c>
      <c r="M165" s="6" t="s">
        <v>314</v>
      </c>
      <c r="N165" s="9">
        <v>44238</v>
      </c>
      <c r="O165" s="6">
        <v>2021</v>
      </c>
      <c r="P165" s="6">
        <v>184</v>
      </c>
      <c r="R165" s="6">
        <v>10</v>
      </c>
      <c r="T165" s="6" t="s">
        <v>43</v>
      </c>
      <c r="U165" s="6" t="s">
        <v>44</v>
      </c>
      <c r="V165" s="6" t="s">
        <v>57</v>
      </c>
      <c r="W165" s="6" t="s">
        <v>1126</v>
      </c>
      <c r="Y165" s="6" t="s">
        <v>1127</v>
      </c>
      <c r="AC165" s="6">
        <v>259.89999999999998</v>
      </c>
      <c r="AF165" s="6" t="s">
        <v>42</v>
      </c>
      <c r="AG165" s="7"/>
      <c r="AH165" s="7"/>
      <c r="AI165" s="6" t="str">
        <f>HYPERLINK("https://doi.org/10.21832/9781800411197")</f>
        <v>https://doi.org/10.21832/9781800411197</v>
      </c>
      <c r="AK165" s="6" t="s">
        <v>50</v>
      </c>
    </row>
    <row r="166" spans="1:37" s="6" customFormat="1" x14ac:dyDescent="0.3">
      <c r="A166" s="6">
        <v>322600</v>
      </c>
      <c r="B166" s="7">
        <v>9780674497887</v>
      </c>
      <c r="C166" s="7">
        <v>9780674497870</v>
      </c>
      <c r="D166" s="7"/>
      <c r="F166" s="6" t="s">
        <v>1128</v>
      </c>
      <c r="G166" s="6" t="s">
        <v>1129</v>
      </c>
      <c r="H166" s="6" t="s">
        <v>1130</v>
      </c>
      <c r="J166" s="6">
        <v>1</v>
      </c>
      <c r="K166" s="6" t="s">
        <v>366</v>
      </c>
      <c r="L166" s="8" t="s">
        <v>55</v>
      </c>
      <c r="M166" s="6" t="s">
        <v>77</v>
      </c>
      <c r="N166" s="9">
        <v>41548</v>
      </c>
      <c r="O166" s="6">
        <v>1980</v>
      </c>
      <c r="P166" s="6">
        <v>381</v>
      </c>
      <c r="R166" s="6">
        <v>283.5</v>
      </c>
      <c r="T166" s="6" t="s">
        <v>43</v>
      </c>
      <c r="U166" s="6" t="s">
        <v>44</v>
      </c>
      <c r="V166" s="6" t="s">
        <v>45</v>
      </c>
      <c r="W166" s="6" t="s">
        <v>1131</v>
      </c>
      <c r="AC166" s="6">
        <v>60</v>
      </c>
      <c r="AD166" s="6">
        <v>60</v>
      </c>
      <c r="AF166" s="6" t="s">
        <v>42</v>
      </c>
      <c r="AG166" s="6" t="s">
        <v>42</v>
      </c>
      <c r="AH166" s="7"/>
      <c r="AI166" s="6" t="str">
        <f>HYPERLINK("https://doi.org/10.4159/harvard.9780674497887")</f>
        <v>https://doi.org/10.4159/harvard.9780674497887</v>
      </c>
      <c r="AK166" s="6" t="s">
        <v>50</v>
      </c>
    </row>
    <row r="167" spans="1:37" s="6" customFormat="1" x14ac:dyDescent="0.3">
      <c r="A167" s="6">
        <v>561241</v>
      </c>
      <c r="B167" s="7">
        <v>9780813586939</v>
      </c>
      <c r="C167" s="7"/>
      <c r="D167" s="7"/>
      <c r="F167" s="6" t="s">
        <v>1132</v>
      </c>
      <c r="G167" s="6" t="s">
        <v>1133</v>
      </c>
      <c r="H167" s="6" t="s">
        <v>1134</v>
      </c>
      <c r="J167" s="6">
        <v>1</v>
      </c>
      <c r="K167" s="6" t="s">
        <v>1135</v>
      </c>
      <c r="M167" s="6" t="s">
        <v>169</v>
      </c>
      <c r="N167" s="9">
        <v>43252</v>
      </c>
      <c r="O167" s="6">
        <v>2018</v>
      </c>
      <c r="P167" s="6">
        <v>204</v>
      </c>
      <c r="R167" s="6">
        <v>10</v>
      </c>
      <c r="T167" s="6" t="s">
        <v>43</v>
      </c>
      <c r="U167" s="6" t="s">
        <v>131</v>
      </c>
      <c r="V167" s="6" t="s">
        <v>132</v>
      </c>
      <c r="W167" s="6" t="s">
        <v>1136</v>
      </c>
      <c r="Y167" s="6" t="s">
        <v>1137</v>
      </c>
      <c r="Z167" s="6" t="s">
        <v>1138</v>
      </c>
      <c r="AA167" s="6" t="s">
        <v>1139</v>
      </c>
      <c r="AB167" s="6" t="s">
        <v>1140</v>
      </c>
      <c r="AC167" s="6">
        <v>266.95</v>
      </c>
      <c r="AF167" s="6" t="s">
        <v>42</v>
      </c>
      <c r="AG167" s="7"/>
      <c r="AH167" s="7"/>
      <c r="AI167" s="6" t="str">
        <f>HYPERLINK("https://doi.org/10.36019/9780813586939")</f>
        <v>https://doi.org/10.36019/9780813586939</v>
      </c>
      <c r="AK167" s="6" t="s">
        <v>50</v>
      </c>
    </row>
    <row r="168" spans="1:37" s="6" customFormat="1" x14ac:dyDescent="0.3">
      <c r="A168" s="6">
        <v>304530</v>
      </c>
      <c r="B168" s="7">
        <v>9781614514343</v>
      </c>
      <c r="C168" s="7">
        <v>9781614515920</v>
      </c>
      <c r="D168" s="7"/>
      <c r="F168" s="6" t="s">
        <v>1141</v>
      </c>
      <c r="I168" s="6" t="s">
        <v>1142</v>
      </c>
      <c r="J168" s="6">
        <v>1</v>
      </c>
      <c r="M168" s="6" t="s">
        <v>298</v>
      </c>
      <c r="N168" s="9">
        <v>42093</v>
      </c>
      <c r="O168" s="6">
        <v>2015</v>
      </c>
      <c r="P168" s="6">
        <v>259</v>
      </c>
      <c r="Q168" s="6">
        <v>100</v>
      </c>
      <c r="S168" s="6">
        <v>2417</v>
      </c>
      <c r="T168" s="6" t="s">
        <v>43</v>
      </c>
      <c r="U168" s="6" t="s">
        <v>44</v>
      </c>
      <c r="V168" s="6" t="s">
        <v>113</v>
      </c>
      <c r="W168" s="6" t="s">
        <v>1143</v>
      </c>
      <c r="Y168" s="6" t="s">
        <v>1144</v>
      </c>
      <c r="Z168" s="6" t="s">
        <v>1145</v>
      </c>
      <c r="AB168" s="6" t="s">
        <v>1146</v>
      </c>
      <c r="AC168" s="6">
        <v>139</v>
      </c>
      <c r="AD168" s="6">
        <v>94.95</v>
      </c>
      <c r="AF168" s="6" t="s">
        <v>42</v>
      </c>
      <c r="AG168" s="6" t="s">
        <v>42</v>
      </c>
      <c r="AH168" s="7"/>
      <c r="AI168" s="6" t="str">
        <f>HYPERLINK("https://doi.org/10.1515/9781614514343")</f>
        <v>https://doi.org/10.1515/9781614514343</v>
      </c>
      <c r="AK168" s="6" t="s">
        <v>50</v>
      </c>
    </row>
    <row r="169" spans="1:37" s="6" customFormat="1" x14ac:dyDescent="0.3">
      <c r="A169" s="6">
        <v>508859</v>
      </c>
      <c r="B169" s="7">
        <v>9781400855155</v>
      </c>
      <c r="C169" s="7"/>
      <c r="D169" s="7"/>
      <c r="F169" s="6" t="s">
        <v>1147</v>
      </c>
      <c r="G169" s="6" t="s">
        <v>1148</v>
      </c>
      <c r="H169" s="6" t="s">
        <v>1149</v>
      </c>
      <c r="J169" s="6">
        <v>1</v>
      </c>
      <c r="K169" s="6" t="s">
        <v>69</v>
      </c>
      <c r="L169" s="8" t="s">
        <v>1150</v>
      </c>
      <c r="M169" s="6" t="s">
        <v>71</v>
      </c>
      <c r="N169" s="9">
        <v>41834</v>
      </c>
      <c r="O169" s="6">
        <v>1984</v>
      </c>
      <c r="P169" s="6">
        <v>300</v>
      </c>
      <c r="R169" s="6">
        <v>10</v>
      </c>
      <c r="T169" s="6" t="s">
        <v>43</v>
      </c>
      <c r="U169" s="6" t="s">
        <v>131</v>
      </c>
      <c r="V169" s="6" t="s">
        <v>132</v>
      </c>
      <c r="W169" s="6" t="s">
        <v>1151</v>
      </c>
      <c r="Y169" s="6" t="s">
        <v>1152</v>
      </c>
      <c r="AC169" s="6">
        <v>245</v>
      </c>
      <c r="AF169" s="6" t="s">
        <v>42</v>
      </c>
      <c r="AG169" s="7"/>
      <c r="AH169" s="7"/>
      <c r="AI169" s="6" t="str">
        <f>HYPERLINK("https://doi.org/10.1515/9781400855155")</f>
        <v>https://doi.org/10.1515/9781400855155</v>
      </c>
      <c r="AK169" s="6" t="s">
        <v>50</v>
      </c>
    </row>
    <row r="170" spans="1:37" s="6" customFormat="1" x14ac:dyDescent="0.3">
      <c r="A170" s="6">
        <v>509478</v>
      </c>
      <c r="B170" s="7">
        <v>9780812209945</v>
      </c>
      <c r="C170" s="7"/>
      <c r="D170" s="7"/>
      <c r="F170" s="6" t="s">
        <v>1153</v>
      </c>
      <c r="G170" s="6" t="s">
        <v>1154</v>
      </c>
      <c r="I170" s="6" t="s">
        <v>1155</v>
      </c>
      <c r="J170" s="6">
        <v>1</v>
      </c>
      <c r="K170" s="6" t="s">
        <v>1156</v>
      </c>
      <c r="M170" s="6" t="s">
        <v>94</v>
      </c>
      <c r="N170" s="9">
        <v>41520</v>
      </c>
      <c r="O170" s="6">
        <v>1994</v>
      </c>
      <c r="P170" s="6">
        <v>224</v>
      </c>
      <c r="R170" s="6">
        <v>10</v>
      </c>
      <c r="T170" s="6" t="s">
        <v>43</v>
      </c>
      <c r="U170" s="6" t="s">
        <v>706</v>
      </c>
      <c r="V170" s="6" t="s">
        <v>706</v>
      </c>
      <c r="W170" s="6" t="s">
        <v>1157</v>
      </c>
      <c r="Y170" s="6" t="s">
        <v>1158</v>
      </c>
      <c r="AA170" s="6" t="s">
        <v>1159</v>
      </c>
      <c r="AB170" s="6" t="s">
        <v>1160</v>
      </c>
      <c r="AC170" s="6">
        <v>37.950000000000003</v>
      </c>
      <c r="AF170" s="6" t="s">
        <v>42</v>
      </c>
      <c r="AG170" s="7"/>
      <c r="AH170" s="7"/>
      <c r="AI170" s="6" t="str">
        <f>HYPERLINK("https://doi.org/10.9783/9780812209945")</f>
        <v>https://doi.org/10.9783/9780812209945</v>
      </c>
      <c r="AK170" s="6" t="s">
        <v>50</v>
      </c>
    </row>
    <row r="171" spans="1:37" s="6" customFormat="1" x14ac:dyDescent="0.3">
      <c r="A171" s="6">
        <v>559279</v>
      </c>
      <c r="B171" s="7">
        <v>9780226108216</v>
      </c>
      <c r="C171" s="7"/>
      <c r="D171" s="7"/>
      <c r="F171" s="6" t="s">
        <v>1161</v>
      </c>
      <c r="G171" s="6" t="s">
        <v>1162</v>
      </c>
      <c r="H171" s="6" t="s">
        <v>1163</v>
      </c>
      <c r="J171" s="6">
        <v>1</v>
      </c>
      <c r="K171" s="6" t="s">
        <v>1164</v>
      </c>
      <c r="M171" s="6" t="s">
        <v>334</v>
      </c>
      <c r="N171" s="9">
        <v>41936</v>
      </c>
      <c r="O171" s="6">
        <v>2014</v>
      </c>
      <c r="P171" s="6">
        <v>328</v>
      </c>
      <c r="R171" s="6">
        <v>10</v>
      </c>
      <c r="T171" s="6" t="s">
        <v>43</v>
      </c>
      <c r="U171" s="6" t="s">
        <v>131</v>
      </c>
      <c r="V171" s="6" t="s">
        <v>132</v>
      </c>
      <c r="W171" s="6" t="s">
        <v>1165</v>
      </c>
      <c r="Y171" s="6" t="s">
        <v>1166</v>
      </c>
      <c r="Z171" s="6" t="s">
        <v>1167</v>
      </c>
      <c r="AA171" s="6" t="s">
        <v>1168</v>
      </c>
      <c r="AB171" s="6" t="s">
        <v>1169</v>
      </c>
      <c r="AC171" s="6">
        <v>173.95</v>
      </c>
      <c r="AF171" s="6" t="s">
        <v>42</v>
      </c>
      <c r="AG171" s="7"/>
      <c r="AH171" s="7"/>
      <c r="AI171" s="6" t="str">
        <f>HYPERLINK("https://www.degruyter.com/isbn/9780226108216")</f>
        <v>https://www.degruyter.com/isbn/9780226108216</v>
      </c>
      <c r="AK171" s="6" t="s">
        <v>50</v>
      </c>
    </row>
    <row r="172" spans="1:37" s="6" customFormat="1" x14ac:dyDescent="0.3">
      <c r="A172" s="6">
        <v>508343</v>
      </c>
      <c r="B172" s="7">
        <v>9781400862658</v>
      </c>
      <c r="C172" s="7"/>
      <c r="D172" s="7"/>
      <c r="F172" s="6" t="s">
        <v>1170</v>
      </c>
      <c r="G172" s="6" t="s">
        <v>1171</v>
      </c>
      <c r="H172" s="6" t="s">
        <v>1172</v>
      </c>
      <c r="J172" s="6">
        <v>1</v>
      </c>
      <c r="K172" s="6" t="s">
        <v>69</v>
      </c>
      <c r="L172" s="8" t="s">
        <v>1173</v>
      </c>
      <c r="M172" s="6" t="s">
        <v>71</v>
      </c>
      <c r="N172" s="9">
        <v>41834</v>
      </c>
      <c r="O172" s="6">
        <v>1992</v>
      </c>
      <c r="P172" s="6">
        <v>394</v>
      </c>
      <c r="R172" s="6">
        <v>10</v>
      </c>
      <c r="T172" s="6" t="s">
        <v>43</v>
      </c>
      <c r="U172" s="6" t="s">
        <v>131</v>
      </c>
      <c r="V172" s="6" t="s">
        <v>140</v>
      </c>
      <c r="W172" s="6" t="s">
        <v>192</v>
      </c>
      <c r="Y172" s="6" t="s">
        <v>1174</v>
      </c>
      <c r="AA172" s="6" t="s">
        <v>1175</v>
      </c>
      <c r="AC172" s="6">
        <v>320</v>
      </c>
      <c r="AF172" s="6" t="s">
        <v>42</v>
      </c>
      <c r="AG172" s="7"/>
      <c r="AH172" s="7"/>
      <c r="AI172" s="6" t="str">
        <f>HYPERLINK("https://doi.org/10.1515/9781400862658")</f>
        <v>https://doi.org/10.1515/9781400862658</v>
      </c>
      <c r="AK172" s="6" t="s">
        <v>50</v>
      </c>
    </row>
    <row r="173" spans="1:37" s="6" customFormat="1" x14ac:dyDescent="0.3">
      <c r="A173" s="6">
        <v>561545</v>
      </c>
      <c r="B173" s="7">
        <v>9780813565989</v>
      </c>
      <c r="C173" s="7"/>
      <c r="D173" s="7"/>
      <c r="F173" s="6" t="s">
        <v>1176</v>
      </c>
      <c r="H173" s="6" t="s">
        <v>1177</v>
      </c>
      <c r="J173" s="6">
        <v>1</v>
      </c>
      <c r="M173" s="6" t="s">
        <v>169</v>
      </c>
      <c r="N173" s="9">
        <v>43444</v>
      </c>
      <c r="O173" s="6">
        <v>2019</v>
      </c>
      <c r="P173" s="6">
        <v>186</v>
      </c>
      <c r="R173" s="6">
        <v>10</v>
      </c>
      <c r="T173" s="6" t="s">
        <v>43</v>
      </c>
      <c r="U173" s="6" t="s">
        <v>131</v>
      </c>
      <c r="V173" s="6" t="s">
        <v>132</v>
      </c>
      <c r="W173" s="6" t="s">
        <v>1178</v>
      </c>
      <c r="Y173" s="6" t="s">
        <v>1179</v>
      </c>
      <c r="Z173" s="6" t="s">
        <v>1180</v>
      </c>
      <c r="AA173" s="6" t="s">
        <v>1181</v>
      </c>
      <c r="AB173" s="6" t="s">
        <v>1182</v>
      </c>
      <c r="AC173" s="6">
        <v>266.95</v>
      </c>
      <c r="AF173" s="6" t="s">
        <v>42</v>
      </c>
      <c r="AG173" s="7"/>
      <c r="AH173" s="7"/>
      <c r="AI173" s="6" t="str">
        <f>HYPERLINK("https://doi.org/10.36019/9780813565989")</f>
        <v>https://doi.org/10.36019/9780813565989</v>
      </c>
      <c r="AK173" s="6" t="s">
        <v>50</v>
      </c>
    </row>
    <row r="174" spans="1:37" s="6" customFormat="1" x14ac:dyDescent="0.3">
      <c r="A174" s="6">
        <v>582068</v>
      </c>
      <c r="B174" s="7">
        <v>9781478004363</v>
      </c>
      <c r="C174" s="7"/>
      <c r="D174" s="7"/>
      <c r="F174" s="6" t="s">
        <v>1183</v>
      </c>
      <c r="G174" s="6" t="s">
        <v>1184</v>
      </c>
      <c r="I174" s="6" t="s">
        <v>1185</v>
      </c>
      <c r="J174" s="6">
        <v>1</v>
      </c>
      <c r="M174" s="6" t="s">
        <v>199</v>
      </c>
      <c r="N174" s="9">
        <v>43616</v>
      </c>
      <c r="O174" s="6">
        <v>2019</v>
      </c>
      <c r="P174" s="6">
        <v>368</v>
      </c>
      <c r="R174" s="6">
        <v>283.5</v>
      </c>
      <c r="T174" s="6" t="s">
        <v>43</v>
      </c>
      <c r="U174" s="6" t="s">
        <v>44</v>
      </c>
      <c r="V174" s="6" t="s">
        <v>45</v>
      </c>
      <c r="W174" s="6" t="s">
        <v>1186</v>
      </c>
      <c r="Y174" s="6" t="s">
        <v>1187</v>
      </c>
      <c r="Z174" s="6" t="s">
        <v>1188</v>
      </c>
      <c r="AA174" s="6" t="s">
        <v>1189</v>
      </c>
      <c r="AB174" s="6" t="s">
        <v>1190</v>
      </c>
      <c r="AC174" s="6">
        <v>140.94999999999999</v>
      </c>
      <c r="AF174" s="6" t="s">
        <v>42</v>
      </c>
      <c r="AG174" s="7"/>
      <c r="AH174" s="7"/>
      <c r="AI174" s="6" t="str">
        <f>HYPERLINK("https://doi.org/10.1515/9781478004363")</f>
        <v>https://doi.org/10.1515/9781478004363</v>
      </c>
      <c r="AK174" s="6" t="s">
        <v>50</v>
      </c>
    </row>
    <row r="175" spans="1:37" s="6" customFormat="1" x14ac:dyDescent="0.3">
      <c r="A175" s="6">
        <v>582217</v>
      </c>
      <c r="B175" s="7">
        <v>9780822395768</v>
      </c>
      <c r="C175" s="7"/>
      <c r="D175" s="7"/>
      <c r="F175" s="6" t="s">
        <v>1191</v>
      </c>
      <c r="G175" s="6" t="s">
        <v>1192</v>
      </c>
      <c r="H175" s="6" t="s">
        <v>1193</v>
      </c>
      <c r="J175" s="6">
        <v>1</v>
      </c>
      <c r="M175" s="6" t="s">
        <v>199</v>
      </c>
      <c r="N175" s="9">
        <v>41122</v>
      </c>
      <c r="O175" s="6">
        <v>2012</v>
      </c>
      <c r="P175" s="6">
        <v>246</v>
      </c>
      <c r="R175" s="6">
        <v>10</v>
      </c>
      <c r="T175" s="6" t="s">
        <v>43</v>
      </c>
      <c r="U175" s="6" t="s">
        <v>44</v>
      </c>
      <c r="V175" s="6" t="s">
        <v>113</v>
      </c>
      <c r="W175" s="6" t="s">
        <v>1194</v>
      </c>
      <c r="Y175" s="6" t="s">
        <v>1195</v>
      </c>
      <c r="Z175" s="6" t="s">
        <v>1196</v>
      </c>
      <c r="AA175" s="6" t="s">
        <v>1197</v>
      </c>
      <c r="AB175" s="6" t="s">
        <v>1198</v>
      </c>
      <c r="AC175" s="6">
        <v>136.94999999999999</v>
      </c>
      <c r="AF175" s="6" t="s">
        <v>42</v>
      </c>
      <c r="AG175" s="7"/>
      <c r="AH175" s="7"/>
      <c r="AI175" s="6" t="str">
        <f>HYPERLINK("https://doi.org/10.1515/9780822395768")</f>
        <v>https://doi.org/10.1515/9780822395768</v>
      </c>
      <c r="AK175" s="6" t="s">
        <v>50</v>
      </c>
    </row>
    <row r="176" spans="1:37" s="6" customFormat="1" x14ac:dyDescent="0.3">
      <c r="A176" s="6">
        <v>518690</v>
      </c>
      <c r="B176" s="7">
        <v>9781512800296</v>
      </c>
      <c r="C176" s="7"/>
      <c r="D176" s="7"/>
      <c r="F176" s="6" t="s">
        <v>1199</v>
      </c>
      <c r="G176" s="6" t="s">
        <v>1200</v>
      </c>
      <c r="H176" s="6" t="s">
        <v>1201</v>
      </c>
      <c r="J176" s="6">
        <v>1</v>
      </c>
      <c r="K176" s="6" t="s">
        <v>1156</v>
      </c>
      <c r="M176" s="6" t="s">
        <v>94</v>
      </c>
      <c r="N176" s="9">
        <v>42212</v>
      </c>
      <c r="O176" s="6">
        <v>1992</v>
      </c>
      <c r="P176" s="6">
        <v>456</v>
      </c>
      <c r="R176" s="6">
        <v>10</v>
      </c>
      <c r="T176" s="6" t="s">
        <v>43</v>
      </c>
      <c r="U176" s="6" t="s">
        <v>131</v>
      </c>
      <c r="V176" s="6" t="s">
        <v>140</v>
      </c>
      <c r="W176" s="6" t="s">
        <v>1202</v>
      </c>
      <c r="Y176" s="6" t="s">
        <v>1203</v>
      </c>
      <c r="AA176" s="6" t="s">
        <v>1204</v>
      </c>
      <c r="AB176" s="6" t="s">
        <v>1205</v>
      </c>
      <c r="AC176" s="6">
        <v>96.95</v>
      </c>
      <c r="AF176" s="6" t="s">
        <v>42</v>
      </c>
      <c r="AG176" s="7"/>
      <c r="AH176" s="7"/>
      <c r="AI176" s="6" t="str">
        <f>HYPERLINK("https://doi.org/10.9783/9781512800296")</f>
        <v>https://doi.org/10.9783/9781512800296</v>
      </c>
      <c r="AK176" s="6" t="s">
        <v>50</v>
      </c>
    </row>
    <row r="177" spans="1:37" s="6" customFormat="1" x14ac:dyDescent="0.3">
      <c r="A177" s="6">
        <v>551951</v>
      </c>
      <c r="B177" s="7">
        <v>9781501720666</v>
      </c>
      <c r="C177" s="7"/>
      <c r="D177" s="7"/>
      <c r="F177" s="6" t="s">
        <v>1206</v>
      </c>
      <c r="G177" s="6" t="s">
        <v>1207</v>
      </c>
      <c r="H177" s="6" t="s">
        <v>1208</v>
      </c>
      <c r="J177" s="6">
        <v>1</v>
      </c>
      <c r="K177" s="6" t="s">
        <v>680</v>
      </c>
      <c r="M177" s="6" t="s">
        <v>112</v>
      </c>
      <c r="N177" s="9">
        <v>43286</v>
      </c>
      <c r="O177" s="6">
        <v>2006</v>
      </c>
      <c r="P177" s="6">
        <v>322</v>
      </c>
      <c r="R177" s="6">
        <v>283.5</v>
      </c>
      <c r="T177" s="6" t="s">
        <v>43</v>
      </c>
      <c r="U177" s="6" t="s">
        <v>44</v>
      </c>
      <c r="V177" s="6" t="s">
        <v>57</v>
      </c>
      <c r="W177" s="6" t="s">
        <v>1209</v>
      </c>
      <c r="Y177" s="6" t="s">
        <v>1210</v>
      </c>
      <c r="AA177" s="6" t="s">
        <v>1211</v>
      </c>
      <c r="AB177" s="6" t="s">
        <v>1212</v>
      </c>
      <c r="AC177" s="6">
        <v>130.94999999999999</v>
      </c>
      <c r="AF177" s="6" t="s">
        <v>42</v>
      </c>
      <c r="AG177" s="7"/>
      <c r="AH177" s="7"/>
      <c r="AI177" s="6" t="str">
        <f>HYPERLINK("https://doi.org/10.7591/9781501720666")</f>
        <v>https://doi.org/10.7591/9781501720666</v>
      </c>
      <c r="AK177" s="6" t="s">
        <v>50</v>
      </c>
    </row>
    <row r="178" spans="1:37" s="6" customFormat="1" x14ac:dyDescent="0.3">
      <c r="A178" s="6">
        <v>516913</v>
      </c>
      <c r="B178" s="7">
        <v>9783110454857</v>
      </c>
      <c r="C178" s="7">
        <v>9783110453041</v>
      </c>
      <c r="D178" s="7"/>
      <c r="F178" s="6" t="s">
        <v>1213</v>
      </c>
      <c r="G178" s="6" t="s">
        <v>1214</v>
      </c>
      <c r="H178" s="6" t="s">
        <v>1215</v>
      </c>
      <c r="J178" s="6">
        <v>1</v>
      </c>
      <c r="M178" s="6" t="s">
        <v>298</v>
      </c>
      <c r="N178" s="9">
        <v>43087</v>
      </c>
      <c r="O178" s="6">
        <v>2018</v>
      </c>
      <c r="P178" s="6">
        <v>250</v>
      </c>
      <c r="Q178" s="6">
        <v>3</v>
      </c>
      <c r="S178" s="6">
        <v>2417</v>
      </c>
      <c r="T178" s="6" t="s">
        <v>43</v>
      </c>
      <c r="U178" s="6" t="s">
        <v>706</v>
      </c>
      <c r="V178" s="6" t="s">
        <v>706</v>
      </c>
      <c r="W178" s="6" t="s">
        <v>1216</v>
      </c>
      <c r="Y178" s="6" t="s">
        <v>1217</v>
      </c>
      <c r="AA178" s="6" t="s">
        <v>1218</v>
      </c>
      <c r="AB178" s="6" t="s">
        <v>1219</v>
      </c>
      <c r="AC178" s="6">
        <v>149</v>
      </c>
      <c r="AD178" s="6">
        <v>84.95</v>
      </c>
      <c r="AF178" s="6" t="s">
        <v>42</v>
      </c>
      <c r="AG178" s="6" t="s">
        <v>42</v>
      </c>
      <c r="AH178" s="7"/>
      <c r="AI178" s="6" t="str">
        <f>HYPERLINK("https://doi.org/10.1515/9783110454857")</f>
        <v>https://doi.org/10.1515/9783110454857</v>
      </c>
      <c r="AK178" s="6" t="s">
        <v>50</v>
      </c>
    </row>
    <row r="179" spans="1:37" s="6" customFormat="1" x14ac:dyDescent="0.3">
      <c r="A179" s="6">
        <v>585980</v>
      </c>
      <c r="B179" s="7">
        <v>9783112327203</v>
      </c>
      <c r="C179" s="7">
        <v>9783112327197</v>
      </c>
      <c r="D179" s="7"/>
      <c r="F179" s="6" t="s">
        <v>1220</v>
      </c>
      <c r="G179" s="6" t="s">
        <v>1221</v>
      </c>
      <c r="I179" s="6" t="s">
        <v>1222</v>
      </c>
      <c r="J179" s="6">
        <v>1</v>
      </c>
      <c r="M179" s="6" t="s">
        <v>298</v>
      </c>
      <c r="N179" s="9">
        <v>44130</v>
      </c>
      <c r="O179" s="6">
        <v>1977</v>
      </c>
      <c r="P179" s="6">
        <v>973</v>
      </c>
      <c r="R179" s="6">
        <v>10</v>
      </c>
      <c r="T179" s="6" t="s">
        <v>43</v>
      </c>
      <c r="U179" s="6" t="s">
        <v>131</v>
      </c>
      <c r="V179" s="6" t="s">
        <v>688</v>
      </c>
      <c r="W179" s="6" t="s">
        <v>689</v>
      </c>
      <c r="Z179" s="6" t="s">
        <v>1223</v>
      </c>
      <c r="AC179" s="6">
        <v>249</v>
      </c>
      <c r="AD179" s="6">
        <v>284.95</v>
      </c>
      <c r="AF179" s="6" t="s">
        <v>42</v>
      </c>
      <c r="AG179" s="6" t="s">
        <v>42</v>
      </c>
      <c r="AH179" s="7"/>
      <c r="AI179" s="6" t="str">
        <f>HYPERLINK("https://doi.org/10.1515/9783112327203")</f>
        <v>https://doi.org/10.1515/9783112327203</v>
      </c>
      <c r="AK179" s="6" t="s">
        <v>50</v>
      </c>
    </row>
    <row r="180" spans="1:37" s="6" customFormat="1" x14ac:dyDescent="0.3">
      <c r="A180" s="6">
        <v>592188</v>
      </c>
      <c r="B180" s="7">
        <v>9780674045217</v>
      </c>
      <c r="C180" s="7"/>
      <c r="D180" s="7"/>
      <c r="F180" s="6" t="s">
        <v>1224</v>
      </c>
      <c r="G180" s="6" t="s">
        <v>1225</v>
      </c>
      <c r="H180" s="6" t="s">
        <v>1226</v>
      </c>
      <c r="J180" s="6">
        <v>1</v>
      </c>
      <c r="M180" s="6" t="s">
        <v>77</v>
      </c>
      <c r="N180" s="9">
        <v>38122</v>
      </c>
      <c r="O180" s="6">
        <v>2004</v>
      </c>
      <c r="P180" s="6">
        <v>272</v>
      </c>
      <c r="R180" s="6">
        <v>10</v>
      </c>
      <c r="T180" s="6" t="s">
        <v>43</v>
      </c>
      <c r="U180" s="6" t="s">
        <v>44</v>
      </c>
      <c r="V180" s="6" t="s">
        <v>57</v>
      </c>
      <c r="W180" s="6" t="s">
        <v>1227</v>
      </c>
      <c r="Y180" s="6" t="s">
        <v>1228</v>
      </c>
      <c r="Z180" s="6" t="s">
        <v>1229</v>
      </c>
      <c r="AA180" s="6" t="s">
        <v>1230</v>
      </c>
      <c r="AC180" s="6">
        <v>56</v>
      </c>
      <c r="AF180" s="6" t="s">
        <v>42</v>
      </c>
      <c r="AG180" s="7"/>
      <c r="AH180" s="7"/>
      <c r="AI180" s="6" t="str">
        <f>HYPERLINK("https://doi.org/10.4159/9780674045217?locatt=mode:legacy")</f>
        <v>https://doi.org/10.4159/9780674045217?locatt=mode:legacy</v>
      </c>
      <c r="AK180" s="6" t="s">
        <v>50</v>
      </c>
    </row>
    <row r="181" spans="1:37" s="6" customFormat="1" x14ac:dyDescent="0.3">
      <c r="A181" s="6">
        <v>529435</v>
      </c>
      <c r="B181" s="7">
        <v>9780801458644</v>
      </c>
      <c r="C181" s="7"/>
      <c r="D181" s="7"/>
      <c r="F181" s="6" t="s">
        <v>1231</v>
      </c>
      <c r="G181" s="6" t="s">
        <v>1232</v>
      </c>
      <c r="I181" s="6" t="s">
        <v>1233</v>
      </c>
      <c r="J181" s="6">
        <v>1</v>
      </c>
      <c r="K181" s="6" t="s">
        <v>111</v>
      </c>
      <c r="M181" s="6" t="s">
        <v>112</v>
      </c>
      <c r="N181" s="9">
        <v>40558</v>
      </c>
      <c r="O181" s="6">
        <v>2011</v>
      </c>
      <c r="P181" s="6">
        <v>272</v>
      </c>
      <c r="R181" s="6">
        <v>283.5</v>
      </c>
      <c r="T181" s="6" t="s">
        <v>43</v>
      </c>
      <c r="U181" s="6" t="s">
        <v>706</v>
      </c>
      <c r="V181" s="6" t="s">
        <v>706</v>
      </c>
      <c r="W181" s="6" t="s">
        <v>707</v>
      </c>
      <c r="Y181" s="6" t="s">
        <v>1234</v>
      </c>
      <c r="Z181" s="6" t="s">
        <v>1235</v>
      </c>
      <c r="AA181" s="6" t="s">
        <v>1236</v>
      </c>
      <c r="AB181" s="6" t="s">
        <v>1237</v>
      </c>
      <c r="AC181" s="6">
        <v>130.94999999999999</v>
      </c>
      <c r="AF181" s="6" t="s">
        <v>42</v>
      </c>
      <c r="AG181" s="7"/>
      <c r="AH181" s="7"/>
      <c r="AI181" s="6" t="str">
        <f>HYPERLINK("https://doi.org/10.7591/9780801458644")</f>
        <v>https://doi.org/10.7591/9780801458644</v>
      </c>
      <c r="AK181" s="6" t="s">
        <v>50</v>
      </c>
    </row>
    <row r="182" spans="1:37" s="6" customFormat="1" x14ac:dyDescent="0.3">
      <c r="A182" s="6">
        <v>549794</v>
      </c>
      <c r="B182" s="7">
        <v>9780231881098</v>
      </c>
      <c r="C182" s="7"/>
      <c r="D182" s="7"/>
      <c r="F182" s="6" t="s">
        <v>1238</v>
      </c>
      <c r="H182" s="6" t="s">
        <v>1239</v>
      </c>
      <c r="J182" s="6">
        <v>1</v>
      </c>
      <c r="K182" s="6" t="s">
        <v>1240</v>
      </c>
      <c r="M182" s="6" t="s">
        <v>64</v>
      </c>
      <c r="N182" s="9">
        <v>6636</v>
      </c>
      <c r="O182" s="6">
        <v>1918</v>
      </c>
      <c r="P182" s="6">
        <v>214</v>
      </c>
      <c r="R182" s="6">
        <v>10</v>
      </c>
      <c r="T182" s="6" t="s">
        <v>43</v>
      </c>
      <c r="U182" s="6" t="s">
        <v>44</v>
      </c>
      <c r="V182" s="6" t="s">
        <v>57</v>
      </c>
      <c r="W182" s="6" t="s">
        <v>495</v>
      </c>
      <c r="Y182" s="6" t="s">
        <v>1241</v>
      </c>
      <c r="AC182" s="6">
        <v>60.99</v>
      </c>
      <c r="AF182" s="6" t="s">
        <v>42</v>
      </c>
      <c r="AG182" s="7"/>
      <c r="AH182" s="7"/>
      <c r="AI182" s="6" t="str">
        <f>HYPERLINK("https://doi.org/10.7312/wood90908")</f>
        <v>https://doi.org/10.7312/wood90908</v>
      </c>
      <c r="AK182" s="6" t="s">
        <v>50</v>
      </c>
    </row>
    <row r="183" spans="1:37" s="6" customFormat="1" x14ac:dyDescent="0.3">
      <c r="A183" s="6">
        <v>596920</v>
      </c>
      <c r="B183" s="7">
        <v>9780674053991</v>
      </c>
      <c r="C183" s="7"/>
      <c r="D183" s="7"/>
      <c r="F183" s="6" t="s">
        <v>1242</v>
      </c>
      <c r="G183" s="6" t="s">
        <v>1243</v>
      </c>
      <c r="H183" s="6" t="s">
        <v>1244</v>
      </c>
      <c r="J183" s="6">
        <v>1</v>
      </c>
      <c r="M183" s="6" t="s">
        <v>77</v>
      </c>
      <c r="N183" s="9">
        <v>40466</v>
      </c>
      <c r="O183" s="6">
        <v>2010</v>
      </c>
      <c r="P183" s="6">
        <v>216</v>
      </c>
      <c r="R183" s="6">
        <v>10</v>
      </c>
      <c r="T183" s="6" t="s">
        <v>43</v>
      </c>
      <c r="U183" s="6" t="s">
        <v>44</v>
      </c>
      <c r="V183" s="6" t="s">
        <v>57</v>
      </c>
      <c r="W183" s="6" t="s">
        <v>1245</v>
      </c>
      <c r="Y183" s="6" t="s">
        <v>1246</v>
      </c>
      <c r="Z183" s="6" t="s">
        <v>1247</v>
      </c>
      <c r="AA183" s="6" t="s">
        <v>1248</v>
      </c>
      <c r="AC183" s="6">
        <v>58</v>
      </c>
      <c r="AF183" s="6" t="s">
        <v>42</v>
      </c>
      <c r="AG183" s="7"/>
      <c r="AH183" s="7"/>
      <c r="AI183" s="6" t="str">
        <f>HYPERLINK("https://doi.org/10.4159/9780674053991?locatt=mode:legacy")</f>
        <v>https://doi.org/10.4159/9780674053991?locatt=mode:legacy</v>
      </c>
      <c r="AK183" s="6" t="s">
        <v>50</v>
      </c>
    </row>
    <row r="184" spans="1:37" s="6" customFormat="1" x14ac:dyDescent="0.3">
      <c r="A184" s="6">
        <v>570753</v>
      </c>
      <c r="B184" s="7">
        <v>9780231551557</v>
      </c>
      <c r="C184" s="7"/>
      <c r="D184" s="7"/>
      <c r="F184" s="6" t="s">
        <v>1249</v>
      </c>
      <c r="G184" s="6" t="s">
        <v>1250</v>
      </c>
      <c r="H184" s="6" t="s">
        <v>1251</v>
      </c>
      <c r="J184" s="6">
        <v>1</v>
      </c>
      <c r="M184" s="6" t="s">
        <v>64</v>
      </c>
      <c r="N184" s="9">
        <v>43787</v>
      </c>
      <c r="O184" s="6">
        <v>2020</v>
      </c>
      <c r="R184" s="6">
        <v>10</v>
      </c>
      <c r="T184" s="6" t="s">
        <v>43</v>
      </c>
      <c r="U184" s="6" t="s">
        <v>44</v>
      </c>
      <c r="V184" s="6" t="s">
        <v>57</v>
      </c>
      <c r="W184" s="6" t="s">
        <v>1252</v>
      </c>
      <c r="Y184" s="6" t="s">
        <v>1253</v>
      </c>
      <c r="Z184" s="6" t="s">
        <v>1254</v>
      </c>
      <c r="AA184" s="6" t="s">
        <v>1255</v>
      </c>
      <c r="AB184" s="6" t="s">
        <v>1256</v>
      </c>
      <c r="AC184" s="6">
        <v>24.95</v>
      </c>
      <c r="AF184" s="6" t="s">
        <v>42</v>
      </c>
      <c r="AG184" s="7"/>
      <c r="AH184" s="7"/>
      <c r="AI184" s="6" t="str">
        <f>HYPERLINK("https://doi.org/10.7312/bair19590")</f>
        <v>https://doi.org/10.7312/bair19590</v>
      </c>
      <c r="AK184" s="6" t="s">
        <v>50</v>
      </c>
    </row>
    <row r="185" spans="1:37" s="6" customFormat="1" x14ac:dyDescent="0.3">
      <c r="A185" s="6">
        <v>591618</v>
      </c>
      <c r="B185" s="7">
        <v>9780691216379</v>
      </c>
      <c r="C185" s="7"/>
      <c r="D185" s="7"/>
      <c r="F185" s="6" t="s">
        <v>1257</v>
      </c>
      <c r="G185" s="6" t="s">
        <v>1258</v>
      </c>
      <c r="H185" s="6" t="s">
        <v>1259</v>
      </c>
      <c r="I185" s="6" t="s">
        <v>1260</v>
      </c>
      <c r="J185" s="6">
        <v>1</v>
      </c>
      <c r="M185" s="6" t="s">
        <v>71</v>
      </c>
      <c r="N185" s="9">
        <v>44033</v>
      </c>
      <c r="O185" s="6">
        <v>1996</v>
      </c>
      <c r="P185" s="6">
        <v>320</v>
      </c>
      <c r="R185" s="6">
        <v>10</v>
      </c>
      <c r="T185" s="6" t="s">
        <v>43</v>
      </c>
      <c r="U185" s="6" t="s">
        <v>44</v>
      </c>
      <c r="V185" s="6" t="s">
        <v>57</v>
      </c>
      <c r="W185" s="6" t="s">
        <v>163</v>
      </c>
      <c r="Y185" s="6" t="s">
        <v>1261</v>
      </c>
      <c r="AA185" s="6" t="s">
        <v>1262</v>
      </c>
      <c r="AB185" s="6" t="s">
        <v>1263</v>
      </c>
      <c r="AC185" s="6">
        <v>300</v>
      </c>
      <c r="AF185" s="6" t="s">
        <v>42</v>
      </c>
      <c r="AG185" s="7"/>
      <c r="AH185" s="7"/>
      <c r="AI185" s="6" t="str">
        <f>HYPERLINK("https://doi.org/10.1515/9780691216379")</f>
        <v>https://doi.org/10.1515/9780691216379</v>
      </c>
      <c r="AK185" s="6" t="s">
        <v>50</v>
      </c>
    </row>
    <row r="186" spans="1:37" s="6" customFormat="1" x14ac:dyDescent="0.3">
      <c r="A186" s="6">
        <v>564901</v>
      </c>
      <c r="B186" s="7">
        <v>9780813549095</v>
      </c>
      <c r="C186" s="7"/>
      <c r="D186" s="7"/>
      <c r="F186" s="6" t="s">
        <v>1264</v>
      </c>
      <c r="G186" s="6" t="s">
        <v>1265</v>
      </c>
      <c r="I186" s="6" t="s">
        <v>1266</v>
      </c>
      <c r="J186" s="6">
        <v>1</v>
      </c>
      <c r="M186" s="6" t="s">
        <v>169</v>
      </c>
      <c r="N186" s="9">
        <v>40157</v>
      </c>
      <c r="O186" s="6">
        <v>2009</v>
      </c>
      <c r="P186" s="6">
        <v>480</v>
      </c>
      <c r="R186" s="6">
        <v>10</v>
      </c>
      <c r="T186" s="6" t="s">
        <v>43</v>
      </c>
      <c r="U186" s="6" t="s">
        <v>131</v>
      </c>
      <c r="V186" s="6" t="s">
        <v>132</v>
      </c>
      <c r="W186" s="6" t="s">
        <v>830</v>
      </c>
      <c r="Y186" s="6" t="s">
        <v>1267</v>
      </c>
      <c r="Z186" s="6" t="s">
        <v>1268</v>
      </c>
      <c r="AA186" s="6" t="s">
        <v>1269</v>
      </c>
      <c r="AB186" s="6" t="s">
        <v>1270</v>
      </c>
      <c r="AC186" s="6">
        <v>266.95</v>
      </c>
      <c r="AF186" s="6" t="s">
        <v>42</v>
      </c>
      <c r="AG186" s="7"/>
      <c r="AH186" s="7"/>
      <c r="AI186" s="6" t="str">
        <f>HYPERLINK("https://doi.org/10.36019/9780813549095")</f>
        <v>https://doi.org/10.36019/9780813549095</v>
      </c>
      <c r="AK186" s="6" t="s">
        <v>50</v>
      </c>
    </row>
    <row r="187" spans="1:37" s="6" customFormat="1" x14ac:dyDescent="0.3">
      <c r="A187" s="6">
        <v>573865</v>
      </c>
      <c r="B187" s="7">
        <v>9780300249408</v>
      </c>
      <c r="C187" s="7"/>
      <c r="D187" s="7"/>
      <c r="F187" s="6" t="s">
        <v>1271</v>
      </c>
      <c r="G187" s="6" t="s">
        <v>1272</v>
      </c>
      <c r="H187" s="6" t="s">
        <v>1273</v>
      </c>
      <c r="J187" s="6">
        <v>1</v>
      </c>
      <c r="M187" s="6" t="s">
        <v>87</v>
      </c>
      <c r="N187" s="9">
        <v>43850</v>
      </c>
      <c r="O187" s="6">
        <v>2019</v>
      </c>
      <c r="P187" s="6">
        <v>320</v>
      </c>
      <c r="R187" s="6">
        <v>10</v>
      </c>
      <c r="T187" s="6" t="s">
        <v>43</v>
      </c>
      <c r="U187" s="6" t="s">
        <v>131</v>
      </c>
      <c r="V187" s="6" t="s">
        <v>140</v>
      </c>
      <c r="W187" s="6" t="s">
        <v>1274</v>
      </c>
      <c r="Y187" s="6" t="s">
        <v>1275</v>
      </c>
      <c r="AB187" s="6" t="s">
        <v>1276</v>
      </c>
      <c r="AC187" s="6">
        <v>73.95</v>
      </c>
      <c r="AF187" s="6" t="s">
        <v>42</v>
      </c>
      <c r="AG187" s="7"/>
      <c r="AH187" s="7"/>
      <c r="AI187" s="6" t="str">
        <f>HYPERLINK("https://doi.org/10.12987/9780300249408?locatt=mode:legacy")</f>
        <v>https://doi.org/10.12987/9780300249408?locatt=mode:legacy</v>
      </c>
      <c r="AK187" s="6" t="s">
        <v>50</v>
      </c>
    </row>
    <row r="188" spans="1:37" s="6" customFormat="1" x14ac:dyDescent="0.3">
      <c r="A188" s="6">
        <v>552291</v>
      </c>
      <c r="B188" s="7">
        <v>9781501732041</v>
      </c>
      <c r="C188" s="7"/>
      <c r="D188" s="7"/>
      <c r="F188" s="6" t="s">
        <v>1277</v>
      </c>
      <c r="G188" s="6" t="s">
        <v>1278</v>
      </c>
      <c r="H188" s="6" t="s">
        <v>1279</v>
      </c>
      <c r="J188" s="6">
        <v>1</v>
      </c>
      <c r="K188" s="6" t="s">
        <v>680</v>
      </c>
      <c r="M188" s="6" t="s">
        <v>112</v>
      </c>
      <c r="N188" s="9">
        <v>43348</v>
      </c>
      <c r="O188" s="6">
        <v>1997</v>
      </c>
      <c r="P188" s="6">
        <v>288</v>
      </c>
      <c r="R188" s="6">
        <v>283.5</v>
      </c>
      <c r="T188" s="6" t="s">
        <v>43</v>
      </c>
      <c r="U188" s="6" t="s">
        <v>44</v>
      </c>
      <c r="V188" s="6" t="s">
        <v>57</v>
      </c>
      <c r="W188" s="6" t="s">
        <v>1280</v>
      </c>
      <c r="Y188" s="6" t="s">
        <v>1281</v>
      </c>
      <c r="AA188" s="6" t="s">
        <v>1282</v>
      </c>
      <c r="AB188" s="6" t="s">
        <v>1283</v>
      </c>
      <c r="AC188" s="6">
        <v>130.94999999999999</v>
      </c>
      <c r="AF188" s="6" t="s">
        <v>42</v>
      </c>
      <c r="AG188" s="7"/>
      <c r="AH188" s="7"/>
      <c r="AI188" s="6" t="str">
        <f>HYPERLINK("https://doi.org/10.7591/9781501732041")</f>
        <v>https://doi.org/10.7591/9781501732041</v>
      </c>
      <c r="AK188" s="6" t="s">
        <v>50</v>
      </c>
    </row>
    <row r="189" spans="1:37" s="6" customFormat="1" x14ac:dyDescent="0.3">
      <c r="A189" s="6">
        <v>535811</v>
      </c>
      <c r="B189" s="7">
        <v>9781783098248</v>
      </c>
      <c r="C189" s="7"/>
      <c r="D189" s="7"/>
      <c r="F189" s="6" t="s">
        <v>1284</v>
      </c>
      <c r="G189" s="6" t="s">
        <v>1285</v>
      </c>
      <c r="H189" s="6" t="s">
        <v>1286</v>
      </c>
      <c r="J189" s="6">
        <v>1</v>
      </c>
      <c r="K189" s="6" t="s">
        <v>1287</v>
      </c>
      <c r="M189" s="6" t="s">
        <v>314</v>
      </c>
      <c r="N189" s="9">
        <v>42891</v>
      </c>
      <c r="O189" s="6">
        <v>2017</v>
      </c>
      <c r="R189" s="6">
        <v>10</v>
      </c>
      <c r="T189" s="6" t="s">
        <v>43</v>
      </c>
      <c r="U189" s="6" t="s">
        <v>44</v>
      </c>
      <c r="V189" s="6" t="s">
        <v>57</v>
      </c>
      <c r="W189" s="6" t="s">
        <v>1288</v>
      </c>
      <c r="Y189" s="6" t="s">
        <v>1289</v>
      </c>
      <c r="Z189" s="6" t="s">
        <v>1290</v>
      </c>
      <c r="AA189" s="6" t="s">
        <v>1291</v>
      </c>
      <c r="AB189" s="6" t="s">
        <v>1292</v>
      </c>
      <c r="AC189" s="6">
        <v>269.89999999999998</v>
      </c>
      <c r="AF189" s="6" t="s">
        <v>42</v>
      </c>
      <c r="AG189" s="7"/>
      <c r="AH189" s="7"/>
      <c r="AI189" s="6" t="str">
        <f>HYPERLINK("https://doi.org/10.21832/9781783098248")</f>
        <v>https://doi.org/10.21832/9781783098248</v>
      </c>
      <c r="AK189" s="6" t="s">
        <v>50</v>
      </c>
    </row>
    <row r="190" spans="1:37" s="6" customFormat="1" x14ac:dyDescent="0.3">
      <c r="A190" s="6">
        <v>539161</v>
      </c>
      <c r="B190" s="7">
        <v>9781501703638</v>
      </c>
      <c r="C190" s="7"/>
      <c r="D190" s="7"/>
      <c r="F190" s="6" t="s">
        <v>1293</v>
      </c>
      <c r="G190" s="6" t="s">
        <v>1294</v>
      </c>
      <c r="H190" s="6" t="s">
        <v>1295</v>
      </c>
      <c r="J190" s="6">
        <v>1</v>
      </c>
      <c r="K190" s="6" t="s">
        <v>111</v>
      </c>
      <c r="M190" s="6" t="s">
        <v>112</v>
      </c>
      <c r="N190" s="9">
        <v>42491</v>
      </c>
      <c r="O190" s="6">
        <v>2017</v>
      </c>
      <c r="P190" s="6">
        <v>320</v>
      </c>
      <c r="Q190" s="6">
        <v>6</v>
      </c>
      <c r="R190" s="6">
        <v>283.5</v>
      </c>
      <c r="T190" s="6" t="s">
        <v>43</v>
      </c>
      <c r="U190" s="6" t="s">
        <v>44</v>
      </c>
      <c r="V190" s="6" t="s">
        <v>45</v>
      </c>
      <c r="W190" s="6" t="s">
        <v>1296</v>
      </c>
      <c r="Y190" s="6" t="s">
        <v>1297</v>
      </c>
      <c r="Z190" s="6" t="s">
        <v>1298</v>
      </c>
      <c r="AA190" s="6" t="s">
        <v>1299</v>
      </c>
      <c r="AB190" s="6" t="s">
        <v>1300</v>
      </c>
      <c r="AC190" s="6">
        <v>130.43</v>
      </c>
      <c r="AF190" s="6" t="s">
        <v>42</v>
      </c>
      <c r="AG190" s="7"/>
      <c r="AH190" s="7"/>
      <c r="AI190" s="6" t="str">
        <f>HYPERLINK("https://doi.org/10.7591/9781501703638")</f>
        <v>https://doi.org/10.7591/9781501703638</v>
      </c>
      <c r="AK190" s="6" t="s">
        <v>50</v>
      </c>
    </row>
    <row r="191" spans="1:37" s="6" customFormat="1" x14ac:dyDescent="0.3">
      <c r="A191" s="6">
        <v>540518</v>
      </c>
      <c r="B191" s="7">
        <v>9781442624245</v>
      </c>
      <c r="C191" s="7"/>
      <c r="D191" s="7"/>
      <c r="F191" s="6" t="s">
        <v>1301</v>
      </c>
      <c r="G191" s="6" t="s">
        <v>1302</v>
      </c>
      <c r="I191" s="6" t="s">
        <v>1303</v>
      </c>
      <c r="J191" s="6">
        <v>1</v>
      </c>
      <c r="M191" s="6" t="s">
        <v>715</v>
      </c>
      <c r="N191" s="9">
        <v>43381</v>
      </c>
      <c r="O191" s="6">
        <v>2016</v>
      </c>
      <c r="P191" s="6">
        <v>496</v>
      </c>
      <c r="Q191" s="6">
        <v>6</v>
      </c>
      <c r="R191" s="6">
        <v>10</v>
      </c>
      <c r="T191" s="6" t="s">
        <v>43</v>
      </c>
      <c r="U191" s="6" t="s">
        <v>131</v>
      </c>
      <c r="V191" s="6" t="s">
        <v>132</v>
      </c>
      <c r="W191" s="6" t="s">
        <v>1304</v>
      </c>
      <c r="Y191" s="6" t="s">
        <v>1305</v>
      </c>
      <c r="Z191" s="6" t="s">
        <v>1306</v>
      </c>
      <c r="AA191" s="6" t="s">
        <v>1307</v>
      </c>
      <c r="AB191" s="6" t="s">
        <v>1308</v>
      </c>
      <c r="AC191" s="6">
        <v>80.95</v>
      </c>
      <c r="AF191" s="6" t="s">
        <v>42</v>
      </c>
      <c r="AG191" s="7"/>
      <c r="AH191" s="7"/>
      <c r="AI191" s="6" t="str">
        <f>HYPERLINK("https://doi.org/10.3138/9781442624245")</f>
        <v>https://doi.org/10.3138/9781442624245</v>
      </c>
      <c r="AK191" s="6" t="s">
        <v>50</v>
      </c>
    </row>
    <row r="192" spans="1:37" s="6" customFormat="1" x14ac:dyDescent="0.3">
      <c r="A192" s="6">
        <v>537475</v>
      </c>
      <c r="B192" s="7">
        <v>9781442621480</v>
      </c>
      <c r="C192" s="7"/>
      <c r="D192" s="7"/>
      <c r="F192" s="6" t="s">
        <v>1072</v>
      </c>
      <c r="G192" s="6" t="s">
        <v>1309</v>
      </c>
      <c r="H192" s="6" t="s">
        <v>1310</v>
      </c>
      <c r="J192" s="6">
        <v>1</v>
      </c>
      <c r="K192" s="6" t="s">
        <v>849</v>
      </c>
      <c r="M192" s="6" t="s">
        <v>715</v>
      </c>
      <c r="N192" s="9">
        <v>36570</v>
      </c>
      <c r="O192" s="6">
        <v>2000</v>
      </c>
      <c r="P192" s="6">
        <v>320</v>
      </c>
      <c r="R192" s="6">
        <v>10</v>
      </c>
      <c r="T192" s="6" t="s">
        <v>43</v>
      </c>
      <c r="U192" s="6" t="s">
        <v>131</v>
      </c>
      <c r="V192" s="6" t="s">
        <v>140</v>
      </c>
      <c r="W192" s="6" t="s">
        <v>1311</v>
      </c>
      <c r="Y192" s="6" t="s">
        <v>1312</v>
      </c>
      <c r="AA192" s="6" t="s">
        <v>1313</v>
      </c>
      <c r="AB192" s="6" t="s">
        <v>1314</v>
      </c>
      <c r="AC192" s="6">
        <v>208.95</v>
      </c>
      <c r="AF192" s="6" t="s">
        <v>42</v>
      </c>
      <c r="AG192" s="7"/>
      <c r="AH192" s="7"/>
      <c r="AI192" s="6" t="str">
        <f>HYPERLINK("https://doi.org/10.3138/9781442621480")</f>
        <v>https://doi.org/10.3138/9781442621480</v>
      </c>
      <c r="AK192" s="6" t="s">
        <v>50</v>
      </c>
    </row>
    <row r="193" spans="1:37" s="6" customFormat="1" x14ac:dyDescent="0.3">
      <c r="A193" s="6">
        <v>322337</v>
      </c>
      <c r="B193" s="7">
        <v>9780674188471</v>
      </c>
      <c r="C193" s="7"/>
      <c r="D193" s="7"/>
      <c r="F193" s="6" t="s">
        <v>1315</v>
      </c>
      <c r="G193" s="6" t="s">
        <v>1316</v>
      </c>
      <c r="H193" s="6" t="s">
        <v>1317</v>
      </c>
      <c r="J193" s="6">
        <v>1</v>
      </c>
      <c r="K193" s="6" t="s">
        <v>1318</v>
      </c>
      <c r="L193" s="8" t="s">
        <v>527</v>
      </c>
      <c r="M193" s="6" t="s">
        <v>77</v>
      </c>
      <c r="N193" s="9">
        <v>41548</v>
      </c>
      <c r="O193" s="6">
        <v>1973</v>
      </c>
      <c r="P193" s="6">
        <v>255</v>
      </c>
      <c r="Q193" s="6">
        <v>9</v>
      </c>
      <c r="R193" s="6">
        <v>283.5</v>
      </c>
      <c r="T193" s="6" t="s">
        <v>43</v>
      </c>
      <c r="U193" s="6" t="s">
        <v>44</v>
      </c>
      <c r="V193" s="6" t="s">
        <v>45</v>
      </c>
      <c r="W193" s="6" t="s">
        <v>1319</v>
      </c>
      <c r="AC193" s="6">
        <v>60</v>
      </c>
      <c r="AF193" s="6" t="s">
        <v>42</v>
      </c>
      <c r="AG193" s="7"/>
      <c r="AH193" s="7"/>
      <c r="AI193" s="6" t="str">
        <f>HYPERLINK("https://doi.org/10.4159/harvard.9780674188471")</f>
        <v>https://doi.org/10.4159/harvard.9780674188471</v>
      </c>
      <c r="AK193" s="6" t="s">
        <v>50</v>
      </c>
    </row>
    <row r="194" spans="1:37" s="6" customFormat="1" x14ac:dyDescent="0.3">
      <c r="A194" s="6">
        <v>508487</v>
      </c>
      <c r="B194" s="7">
        <v>9781400855100</v>
      </c>
      <c r="C194" s="7"/>
      <c r="D194" s="7"/>
      <c r="F194" s="6" t="s">
        <v>1320</v>
      </c>
      <c r="H194" s="6" t="s">
        <v>1321</v>
      </c>
      <c r="J194" s="6">
        <v>1</v>
      </c>
      <c r="K194" s="6" t="s">
        <v>69</v>
      </c>
      <c r="L194" s="8" t="s">
        <v>1322</v>
      </c>
      <c r="M194" s="6" t="s">
        <v>71</v>
      </c>
      <c r="N194" s="9">
        <v>41834</v>
      </c>
      <c r="O194" s="6">
        <v>1982</v>
      </c>
      <c r="P194" s="6">
        <v>398</v>
      </c>
      <c r="R194" s="6">
        <v>10</v>
      </c>
      <c r="T194" s="6" t="s">
        <v>43</v>
      </c>
      <c r="U194" s="6" t="s">
        <v>44</v>
      </c>
      <c r="V194" s="6" t="s">
        <v>57</v>
      </c>
      <c r="W194" s="6" t="s">
        <v>1323</v>
      </c>
      <c r="Y194" s="6" t="s">
        <v>1324</v>
      </c>
      <c r="AC194" s="6">
        <v>250</v>
      </c>
      <c r="AF194" s="6" t="s">
        <v>42</v>
      </c>
      <c r="AG194" s="7"/>
      <c r="AH194" s="7"/>
      <c r="AI194" s="6" t="str">
        <f>HYPERLINK("https://doi.org/10.1515/9781400855100")</f>
        <v>https://doi.org/10.1515/9781400855100</v>
      </c>
      <c r="AK194" s="6" t="s">
        <v>50</v>
      </c>
    </row>
    <row r="195" spans="1:37" s="6" customFormat="1" x14ac:dyDescent="0.3">
      <c r="A195" s="6">
        <v>540919</v>
      </c>
      <c r="B195" s="7">
        <v>9780231544849</v>
      </c>
      <c r="C195" s="7"/>
      <c r="D195" s="7"/>
      <c r="F195" s="6" t="s">
        <v>1325</v>
      </c>
      <c r="I195" s="6" t="s">
        <v>1326</v>
      </c>
      <c r="J195" s="6">
        <v>1</v>
      </c>
      <c r="M195" s="6" t="s">
        <v>64</v>
      </c>
      <c r="N195" s="9">
        <v>43367</v>
      </c>
      <c r="O195" s="6">
        <v>2018</v>
      </c>
      <c r="R195" s="6">
        <v>10</v>
      </c>
      <c r="T195" s="6" t="s">
        <v>43</v>
      </c>
      <c r="U195" s="6" t="s">
        <v>44</v>
      </c>
      <c r="V195" s="6" t="s">
        <v>57</v>
      </c>
      <c r="W195" s="6" t="s">
        <v>1327</v>
      </c>
      <c r="Y195" s="6" t="s">
        <v>1328</v>
      </c>
      <c r="Z195" s="6" t="s">
        <v>1329</v>
      </c>
      <c r="AA195" s="6" t="s">
        <v>1330</v>
      </c>
      <c r="AB195" s="6" t="s">
        <v>1331</v>
      </c>
      <c r="AC195" s="6">
        <v>65.95</v>
      </c>
      <c r="AF195" s="6" t="s">
        <v>42</v>
      </c>
      <c r="AG195" s="7"/>
      <c r="AH195" s="7"/>
      <c r="AI195" s="6" t="str">
        <f>HYPERLINK("https://doi.org/10.7312/grif18330")</f>
        <v>https://doi.org/10.7312/grif18330</v>
      </c>
      <c r="AK195" s="6" t="s">
        <v>50</v>
      </c>
    </row>
    <row r="196" spans="1:37" s="6" customFormat="1" x14ac:dyDescent="0.3">
      <c r="A196" s="6">
        <v>539679</v>
      </c>
      <c r="B196" s="7">
        <v>9781442662414</v>
      </c>
      <c r="C196" s="7"/>
      <c r="D196" s="7"/>
      <c r="F196" s="6" t="s">
        <v>1332</v>
      </c>
      <c r="G196" s="6" t="s">
        <v>1333</v>
      </c>
      <c r="H196" s="6" t="s">
        <v>1334</v>
      </c>
      <c r="J196" s="6">
        <v>1</v>
      </c>
      <c r="M196" s="6" t="s">
        <v>715</v>
      </c>
      <c r="N196" s="9">
        <v>41289</v>
      </c>
      <c r="O196" s="6">
        <v>2012</v>
      </c>
      <c r="P196" s="6">
        <v>336</v>
      </c>
      <c r="Q196" s="6">
        <v>17</v>
      </c>
      <c r="R196" s="6">
        <v>10</v>
      </c>
      <c r="T196" s="6" t="s">
        <v>43</v>
      </c>
      <c r="U196" s="6" t="s">
        <v>44</v>
      </c>
      <c r="V196" s="6" t="s">
        <v>45</v>
      </c>
      <c r="W196" s="6" t="s">
        <v>1335</v>
      </c>
      <c r="Y196" s="6" t="s">
        <v>1336</v>
      </c>
      <c r="Z196" s="6" t="s">
        <v>1337</v>
      </c>
      <c r="AA196" s="6" t="s">
        <v>1338</v>
      </c>
      <c r="AB196" s="6" t="s">
        <v>1339</v>
      </c>
      <c r="AC196" s="6">
        <v>208.95</v>
      </c>
      <c r="AF196" s="6" t="s">
        <v>42</v>
      </c>
      <c r="AG196" s="7"/>
      <c r="AH196" s="7"/>
      <c r="AI196" s="6" t="str">
        <f>HYPERLINK("https://doi.org/10.3138/9781442662414")</f>
        <v>https://doi.org/10.3138/9781442662414</v>
      </c>
      <c r="AK196" s="6" t="s">
        <v>50</v>
      </c>
    </row>
    <row r="197" spans="1:37" s="6" customFormat="1" x14ac:dyDescent="0.3">
      <c r="A197" s="6">
        <v>581390</v>
      </c>
      <c r="B197" s="7">
        <v>9781478004356</v>
      </c>
      <c r="C197" s="7"/>
      <c r="D197" s="7"/>
      <c r="F197" s="6" t="s">
        <v>1340</v>
      </c>
      <c r="G197" s="6" t="s">
        <v>1341</v>
      </c>
      <c r="I197" s="6" t="s">
        <v>1342</v>
      </c>
      <c r="J197" s="6">
        <v>1</v>
      </c>
      <c r="M197" s="6" t="s">
        <v>199</v>
      </c>
      <c r="N197" s="9">
        <v>43616</v>
      </c>
      <c r="O197" s="6">
        <v>2019</v>
      </c>
      <c r="P197" s="6">
        <v>472</v>
      </c>
      <c r="R197" s="6">
        <v>283.5</v>
      </c>
      <c r="T197" s="6" t="s">
        <v>43</v>
      </c>
      <c r="U197" s="6" t="s">
        <v>44</v>
      </c>
      <c r="V197" s="6" t="s">
        <v>45</v>
      </c>
      <c r="W197" s="6" t="s">
        <v>1186</v>
      </c>
      <c r="Y197" s="6" t="s">
        <v>1187</v>
      </c>
      <c r="Z197" s="6" t="s">
        <v>1343</v>
      </c>
      <c r="AA197" s="6" t="s">
        <v>1189</v>
      </c>
      <c r="AB197" s="6" t="s">
        <v>1190</v>
      </c>
      <c r="AC197" s="6">
        <v>150.94999999999999</v>
      </c>
      <c r="AF197" s="6" t="s">
        <v>42</v>
      </c>
      <c r="AG197" s="7"/>
      <c r="AH197" s="7"/>
      <c r="AI197" s="6" t="str">
        <f>HYPERLINK("https://doi.org/10.1515/9781478004356")</f>
        <v>https://doi.org/10.1515/9781478004356</v>
      </c>
      <c r="AK197" s="6" t="s">
        <v>50</v>
      </c>
    </row>
    <row r="198" spans="1:37" s="6" customFormat="1" x14ac:dyDescent="0.3">
      <c r="A198" s="6">
        <v>506940</v>
      </c>
      <c r="B198" s="7">
        <v>9781400837328</v>
      </c>
      <c r="C198" s="7"/>
      <c r="D198" s="7"/>
      <c r="F198" s="6" t="s">
        <v>1344</v>
      </c>
      <c r="G198" s="6" t="s">
        <v>1345</v>
      </c>
      <c r="I198" s="6" t="s">
        <v>1346</v>
      </c>
      <c r="J198" s="6">
        <v>1</v>
      </c>
      <c r="M198" s="6" t="s">
        <v>71</v>
      </c>
      <c r="N198" s="9">
        <v>39664</v>
      </c>
      <c r="O198" s="6">
        <v>2008</v>
      </c>
      <c r="P198" s="6">
        <v>320</v>
      </c>
      <c r="R198" s="6">
        <v>10</v>
      </c>
      <c r="T198" s="6" t="s">
        <v>43</v>
      </c>
      <c r="U198" s="6" t="s">
        <v>44</v>
      </c>
      <c r="V198" s="6" t="s">
        <v>45</v>
      </c>
      <c r="W198" s="6" t="s">
        <v>1347</v>
      </c>
      <c r="Y198" s="6" t="s">
        <v>1348</v>
      </c>
      <c r="AA198" s="6" t="s">
        <v>1349</v>
      </c>
      <c r="AB198" s="6" t="s">
        <v>1350</v>
      </c>
      <c r="AC198" s="6">
        <v>170</v>
      </c>
      <c r="AF198" s="6" t="s">
        <v>42</v>
      </c>
      <c r="AG198" s="7"/>
      <c r="AH198" s="7"/>
      <c r="AI198" s="6" t="str">
        <f>HYPERLINK("https://doi.org/10.1515/9781400837328")</f>
        <v>https://doi.org/10.1515/9781400837328</v>
      </c>
      <c r="AK198" s="6" t="s">
        <v>50</v>
      </c>
    </row>
    <row r="199" spans="1:37" s="6" customFormat="1" x14ac:dyDescent="0.3">
      <c r="A199" s="6">
        <v>539152</v>
      </c>
      <c r="B199" s="7">
        <v>9780801454639</v>
      </c>
      <c r="C199" s="7"/>
      <c r="D199" s="7"/>
      <c r="F199" s="6" t="s">
        <v>1351</v>
      </c>
      <c r="G199" s="6" t="s">
        <v>1352</v>
      </c>
      <c r="I199" s="6" t="s">
        <v>1353</v>
      </c>
      <c r="J199" s="6">
        <v>1</v>
      </c>
      <c r="K199" s="6" t="s">
        <v>111</v>
      </c>
      <c r="M199" s="6" t="s">
        <v>112</v>
      </c>
      <c r="N199" s="9">
        <v>42131</v>
      </c>
      <c r="O199" s="6">
        <v>2015</v>
      </c>
      <c r="P199" s="6">
        <v>296</v>
      </c>
      <c r="R199" s="6">
        <v>283.5</v>
      </c>
      <c r="T199" s="6" t="s">
        <v>43</v>
      </c>
      <c r="U199" s="6" t="s">
        <v>44</v>
      </c>
      <c r="V199" s="6" t="s">
        <v>45</v>
      </c>
      <c r="W199" s="6" t="s">
        <v>1354</v>
      </c>
      <c r="Y199" s="6" t="s">
        <v>1355</v>
      </c>
      <c r="AA199" s="6" t="s">
        <v>1356</v>
      </c>
      <c r="AB199" s="6" t="s">
        <v>1357</v>
      </c>
      <c r="AC199" s="6">
        <v>130.94999999999999</v>
      </c>
      <c r="AF199" s="6" t="s">
        <v>42</v>
      </c>
      <c r="AG199" s="7"/>
      <c r="AH199" s="7"/>
      <c r="AI199" s="6" t="str">
        <f>HYPERLINK("https://doi.org/10.7591/9780801454639")</f>
        <v>https://doi.org/10.7591/9780801454639</v>
      </c>
      <c r="AK199" s="6" t="s">
        <v>50</v>
      </c>
    </row>
    <row r="200" spans="1:37" s="6" customFormat="1" x14ac:dyDescent="0.3">
      <c r="A200" s="6">
        <v>568280</v>
      </c>
      <c r="B200" s="7">
        <v>9781501733451</v>
      </c>
      <c r="C200" s="7"/>
      <c r="D200" s="7"/>
      <c r="F200" s="6" t="s">
        <v>1358</v>
      </c>
      <c r="H200" s="6" t="s">
        <v>1359</v>
      </c>
      <c r="J200" s="6">
        <v>1</v>
      </c>
      <c r="M200" s="6" t="s">
        <v>112</v>
      </c>
      <c r="N200" s="9">
        <v>43489</v>
      </c>
      <c r="O200" s="6">
        <v>1997</v>
      </c>
      <c r="P200" s="6">
        <v>272</v>
      </c>
      <c r="R200" s="6">
        <v>283.5</v>
      </c>
      <c r="T200" s="6" t="s">
        <v>43</v>
      </c>
      <c r="U200" s="6" t="s">
        <v>131</v>
      </c>
      <c r="V200" s="6" t="s">
        <v>140</v>
      </c>
      <c r="W200" s="6" t="s">
        <v>1360</v>
      </c>
      <c r="Y200" s="6" t="s">
        <v>1361</v>
      </c>
      <c r="AB200" s="6" t="s">
        <v>1362</v>
      </c>
      <c r="AC200" s="6">
        <v>130.94999999999999</v>
      </c>
      <c r="AF200" s="6" t="s">
        <v>42</v>
      </c>
      <c r="AG200" s="7"/>
      <c r="AH200" s="7"/>
      <c r="AI200" s="6" t="str">
        <f>HYPERLINK("https://doi.org/10.7591/9781501733451")</f>
        <v>https://doi.org/10.7591/9781501733451</v>
      </c>
      <c r="AK200" s="6" t="s">
        <v>50</v>
      </c>
    </row>
    <row r="201" spans="1:37" s="6" customFormat="1" x14ac:dyDescent="0.3">
      <c r="A201" s="6">
        <v>36402</v>
      </c>
      <c r="B201" s="7">
        <v>9783110224641</v>
      </c>
      <c r="C201" s="7">
        <v>9783110224634</v>
      </c>
      <c r="D201" s="7"/>
      <c r="F201" s="6" t="s">
        <v>1363</v>
      </c>
      <c r="I201" s="6" t="s">
        <v>1364</v>
      </c>
      <c r="J201" s="6">
        <v>1</v>
      </c>
      <c r="M201" s="6" t="s">
        <v>298</v>
      </c>
      <c r="N201" s="9">
        <v>41183</v>
      </c>
      <c r="O201" s="6">
        <v>2012</v>
      </c>
      <c r="P201" s="6">
        <v>145</v>
      </c>
      <c r="Q201" s="6">
        <v>30</v>
      </c>
      <c r="R201" s="6">
        <v>10</v>
      </c>
      <c r="S201" s="6">
        <v>2417</v>
      </c>
      <c r="T201" s="6" t="s">
        <v>43</v>
      </c>
      <c r="U201" s="6" t="s">
        <v>44</v>
      </c>
      <c r="V201" s="6" t="s">
        <v>45</v>
      </c>
      <c r="W201" s="6" t="s">
        <v>1365</v>
      </c>
      <c r="Y201" s="6" t="s">
        <v>1366</v>
      </c>
      <c r="AB201" s="6" t="s">
        <v>1367</v>
      </c>
      <c r="AC201" s="6">
        <v>139</v>
      </c>
      <c r="AD201" s="6">
        <v>114.95</v>
      </c>
      <c r="AF201" s="6" t="s">
        <v>42</v>
      </c>
      <c r="AG201" s="6" t="s">
        <v>42</v>
      </c>
      <c r="AH201" s="7"/>
      <c r="AI201" s="6" t="str">
        <f>HYPERLINK("https://doi.org/10.1515/9783110224641")</f>
        <v>https://doi.org/10.1515/9783110224641</v>
      </c>
      <c r="AK201" s="6" t="s">
        <v>50</v>
      </c>
    </row>
    <row r="202" spans="1:37" s="6" customFormat="1" x14ac:dyDescent="0.3">
      <c r="A202" s="6">
        <v>322716</v>
      </c>
      <c r="B202" s="7">
        <v>9780674428928</v>
      </c>
      <c r="C202" s="7">
        <v>9780674428911</v>
      </c>
      <c r="D202" s="7"/>
      <c r="F202" s="6" t="s">
        <v>1368</v>
      </c>
      <c r="H202" s="6" t="s">
        <v>1369</v>
      </c>
      <c r="J202" s="6">
        <v>1</v>
      </c>
      <c r="M202" s="6" t="s">
        <v>77</v>
      </c>
      <c r="N202" s="9">
        <v>41548</v>
      </c>
      <c r="O202" s="6">
        <v>1959</v>
      </c>
      <c r="P202" s="6">
        <v>110</v>
      </c>
      <c r="Q202" s="6">
        <v>21</v>
      </c>
      <c r="R202" s="6">
        <v>10</v>
      </c>
      <c r="T202" s="6" t="s">
        <v>43</v>
      </c>
      <c r="U202" s="6" t="s">
        <v>44</v>
      </c>
      <c r="V202" s="6" t="s">
        <v>45</v>
      </c>
      <c r="W202" s="6" t="s">
        <v>1370</v>
      </c>
      <c r="AC202" s="6">
        <v>60</v>
      </c>
      <c r="AD202" s="6">
        <v>60</v>
      </c>
      <c r="AF202" s="6" t="s">
        <v>42</v>
      </c>
      <c r="AG202" s="6" t="s">
        <v>42</v>
      </c>
      <c r="AH202" s="7"/>
      <c r="AI202" s="6" t="str">
        <f>HYPERLINK("https://doi.org/10.4159/harvard.9780674428928")</f>
        <v>https://doi.org/10.4159/harvard.9780674428928</v>
      </c>
      <c r="AK202" s="6" t="s">
        <v>50</v>
      </c>
    </row>
    <row r="203" spans="1:37" s="6" customFormat="1" x14ac:dyDescent="0.3">
      <c r="A203" s="6">
        <v>526260</v>
      </c>
      <c r="B203" s="7">
        <v>9781512800289</v>
      </c>
      <c r="C203" s="7"/>
      <c r="D203" s="7"/>
      <c r="F203" s="6" t="s">
        <v>1371</v>
      </c>
      <c r="G203" s="6" t="s">
        <v>1372</v>
      </c>
      <c r="I203" s="6" t="s">
        <v>1373</v>
      </c>
      <c r="J203" s="6">
        <v>1</v>
      </c>
      <c r="K203" s="6" t="s">
        <v>700</v>
      </c>
      <c r="M203" s="6" t="s">
        <v>94</v>
      </c>
      <c r="N203" s="9">
        <v>42685</v>
      </c>
      <c r="O203" s="6">
        <v>1981</v>
      </c>
      <c r="P203" s="6">
        <v>396</v>
      </c>
      <c r="R203" s="6">
        <v>10</v>
      </c>
      <c r="T203" s="6" t="s">
        <v>43</v>
      </c>
      <c r="U203" s="6" t="s">
        <v>44</v>
      </c>
      <c r="V203" s="6" t="s">
        <v>45</v>
      </c>
      <c r="W203" s="6" t="s">
        <v>1374</v>
      </c>
      <c r="Y203" s="6" t="s">
        <v>1375</v>
      </c>
      <c r="AC203" s="6">
        <v>143.94999999999999</v>
      </c>
      <c r="AF203" s="6" t="s">
        <v>42</v>
      </c>
      <c r="AG203" s="7"/>
      <c r="AH203" s="7"/>
      <c r="AI203" s="6" t="str">
        <f>HYPERLINK("https://doi.org/10.9783/9781512800289")</f>
        <v>https://doi.org/10.9783/9781512800289</v>
      </c>
      <c r="AK203" s="6" t="s">
        <v>50</v>
      </c>
    </row>
    <row r="204" spans="1:37" s="6" customFormat="1" x14ac:dyDescent="0.3">
      <c r="A204" s="6">
        <v>561370</v>
      </c>
      <c r="B204" s="7">
        <v>9780813572246</v>
      </c>
      <c r="C204" s="7"/>
      <c r="D204" s="7"/>
      <c r="F204" s="6" t="s">
        <v>1376</v>
      </c>
      <c r="G204" s="6" t="s">
        <v>1377</v>
      </c>
      <c r="I204" s="6" t="s">
        <v>1378</v>
      </c>
      <c r="J204" s="6">
        <v>1</v>
      </c>
      <c r="M204" s="6" t="s">
        <v>169</v>
      </c>
      <c r="N204" s="9">
        <v>42549</v>
      </c>
      <c r="O204" s="6">
        <v>2016</v>
      </c>
      <c r="P204" s="6">
        <v>396</v>
      </c>
      <c r="R204" s="6">
        <v>10</v>
      </c>
      <c r="T204" s="6" t="s">
        <v>43</v>
      </c>
      <c r="U204" s="6" t="s">
        <v>131</v>
      </c>
      <c r="V204" s="6" t="s">
        <v>132</v>
      </c>
      <c r="W204" s="6" t="s">
        <v>1379</v>
      </c>
      <c r="Y204" s="6" t="s">
        <v>1380</v>
      </c>
      <c r="Z204" s="6" t="s">
        <v>1381</v>
      </c>
      <c r="AA204" s="6" t="s">
        <v>1382</v>
      </c>
      <c r="AB204" s="6" t="s">
        <v>1383</v>
      </c>
      <c r="AC204" s="6">
        <v>266.95</v>
      </c>
      <c r="AF204" s="6" t="s">
        <v>42</v>
      </c>
      <c r="AG204" s="7"/>
      <c r="AH204" s="7"/>
      <c r="AI204" s="6" t="str">
        <f>HYPERLINK("https://doi.org/10.36019/9780813572246")</f>
        <v>https://doi.org/10.36019/9780813572246</v>
      </c>
      <c r="AK204" s="6" t="s">
        <v>50</v>
      </c>
    </row>
    <row r="205" spans="1:37" s="6" customFormat="1" x14ac:dyDescent="0.3">
      <c r="A205" s="6">
        <v>581499</v>
      </c>
      <c r="B205" s="7">
        <v>9780822387831</v>
      </c>
      <c r="C205" s="7"/>
      <c r="D205" s="7"/>
      <c r="F205" s="6" t="s">
        <v>1384</v>
      </c>
      <c r="G205" s="6" t="s">
        <v>1385</v>
      </c>
      <c r="H205" s="6" t="s">
        <v>1386</v>
      </c>
      <c r="J205" s="6">
        <v>1</v>
      </c>
      <c r="M205" s="6" t="s">
        <v>199</v>
      </c>
      <c r="N205" s="9">
        <v>38770</v>
      </c>
      <c r="O205" s="6">
        <v>2006</v>
      </c>
      <c r="P205" s="6">
        <v>264</v>
      </c>
      <c r="R205" s="6">
        <v>283.5</v>
      </c>
      <c r="T205" s="6" t="s">
        <v>43</v>
      </c>
      <c r="U205" s="6" t="s">
        <v>44</v>
      </c>
      <c r="V205" s="6" t="s">
        <v>45</v>
      </c>
      <c r="W205" s="6" t="s">
        <v>1387</v>
      </c>
      <c r="Y205" s="6" t="s">
        <v>1388</v>
      </c>
      <c r="Z205" s="6" t="s">
        <v>1389</v>
      </c>
      <c r="AA205" s="6" t="s">
        <v>1390</v>
      </c>
      <c r="AB205" s="6" t="s">
        <v>1391</v>
      </c>
      <c r="AC205" s="6">
        <v>136.94999999999999</v>
      </c>
      <c r="AF205" s="6" t="s">
        <v>42</v>
      </c>
      <c r="AG205" s="7"/>
      <c r="AH205" s="7"/>
      <c r="AI205" s="6" t="str">
        <f>HYPERLINK("https://doi.org/10.1515/9780822387831")</f>
        <v>https://doi.org/10.1515/9780822387831</v>
      </c>
      <c r="AK205" s="6" t="s">
        <v>50</v>
      </c>
    </row>
    <row r="206" spans="1:37" s="6" customFormat="1" x14ac:dyDescent="0.3">
      <c r="A206" s="6">
        <v>322428</v>
      </c>
      <c r="B206" s="7">
        <v>9780674492103</v>
      </c>
      <c r="C206" s="7">
        <v>9780674187351</v>
      </c>
      <c r="D206" s="7"/>
      <c r="F206" s="6" t="s">
        <v>1392</v>
      </c>
      <c r="H206" s="6" t="s">
        <v>1393</v>
      </c>
      <c r="J206" s="6">
        <v>1</v>
      </c>
      <c r="K206" s="6" t="s">
        <v>1394</v>
      </c>
      <c r="L206" s="8" t="s">
        <v>294</v>
      </c>
      <c r="M206" s="6" t="s">
        <v>77</v>
      </c>
      <c r="N206" s="9">
        <v>41548</v>
      </c>
      <c r="O206" s="6">
        <v>1940</v>
      </c>
      <c r="P206" s="6">
        <v>258</v>
      </c>
      <c r="Q206" s="6">
        <v>4</v>
      </c>
      <c r="R206" s="6">
        <v>10</v>
      </c>
      <c r="T206" s="6" t="s">
        <v>43</v>
      </c>
      <c r="U206" s="6" t="s">
        <v>44</v>
      </c>
      <c r="V206" s="6" t="s">
        <v>57</v>
      </c>
      <c r="W206" s="6" t="s">
        <v>1395</v>
      </c>
      <c r="AC206" s="6">
        <v>60</v>
      </c>
      <c r="AD206" s="6">
        <v>60</v>
      </c>
      <c r="AF206" s="6" t="s">
        <v>42</v>
      </c>
      <c r="AG206" s="6" t="s">
        <v>42</v>
      </c>
      <c r="AH206" s="7"/>
      <c r="AI206" s="6" t="str">
        <f>HYPERLINK("https://doi.org/10.4159/harvard.9780674492103")</f>
        <v>https://doi.org/10.4159/harvard.9780674492103</v>
      </c>
      <c r="AK206" s="6" t="s">
        <v>50</v>
      </c>
    </row>
    <row r="207" spans="1:37" s="6" customFormat="1" x14ac:dyDescent="0.3">
      <c r="A207" s="6">
        <v>516387</v>
      </c>
      <c r="B207" s="7">
        <v>9780231517898</v>
      </c>
      <c r="C207" s="7"/>
      <c r="D207" s="7"/>
      <c r="F207" s="6" t="s">
        <v>1396</v>
      </c>
      <c r="G207" s="6" t="s">
        <v>1397</v>
      </c>
      <c r="H207" s="6" t="s">
        <v>1398</v>
      </c>
      <c r="J207" s="6">
        <v>1</v>
      </c>
      <c r="M207" s="6" t="s">
        <v>64</v>
      </c>
      <c r="N207" s="9">
        <v>40595</v>
      </c>
      <c r="O207" s="6">
        <v>2011</v>
      </c>
      <c r="P207" s="6">
        <v>240</v>
      </c>
      <c r="R207" s="6">
        <v>10</v>
      </c>
      <c r="T207" s="6" t="s">
        <v>43</v>
      </c>
      <c r="U207" s="6" t="s">
        <v>44</v>
      </c>
      <c r="V207" s="6" t="s">
        <v>45</v>
      </c>
      <c r="W207" s="6" t="s">
        <v>1399</v>
      </c>
      <c r="Y207" s="6" t="s">
        <v>1400</v>
      </c>
      <c r="Z207" s="6" t="s">
        <v>1401</v>
      </c>
      <c r="AA207" s="6" t="s">
        <v>1402</v>
      </c>
      <c r="AB207" s="6" t="s">
        <v>1403</v>
      </c>
      <c r="AC207" s="6">
        <v>23.95</v>
      </c>
      <c r="AF207" s="6" t="s">
        <v>42</v>
      </c>
      <c r="AG207" s="7"/>
      <c r="AH207" s="7"/>
      <c r="AI207" s="6" t="str">
        <f>HYPERLINK("https://doi.org/10.7312/youn14608")</f>
        <v>https://doi.org/10.7312/youn14608</v>
      </c>
      <c r="AK207" s="6" t="s">
        <v>50</v>
      </c>
    </row>
    <row r="208" spans="1:37" s="6" customFormat="1" x14ac:dyDescent="0.3">
      <c r="A208" s="6">
        <v>506559</v>
      </c>
      <c r="B208" s="7">
        <v>9781400822676</v>
      </c>
      <c r="C208" s="7"/>
      <c r="D208" s="7"/>
      <c r="F208" s="6" t="s">
        <v>1404</v>
      </c>
      <c r="H208" s="6" t="s">
        <v>1405</v>
      </c>
      <c r="J208" s="6">
        <v>1</v>
      </c>
      <c r="M208" s="6" t="s">
        <v>71</v>
      </c>
      <c r="N208" s="9">
        <v>36101</v>
      </c>
      <c r="O208" s="6">
        <v>1999</v>
      </c>
      <c r="P208" s="6">
        <v>192</v>
      </c>
      <c r="R208" s="6">
        <v>10</v>
      </c>
      <c r="T208" s="6" t="s">
        <v>43</v>
      </c>
      <c r="U208" s="6" t="s">
        <v>131</v>
      </c>
      <c r="V208" s="6" t="s">
        <v>140</v>
      </c>
      <c r="W208" s="6" t="s">
        <v>192</v>
      </c>
      <c r="Y208" s="6" t="s">
        <v>1406</v>
      </c>
      <c r="AB208" s="6" t="s">
        <v>1407</v>
      </c>
      <c r="AC208" s="6">
        <v>132</v>
      </c>
      <c r="AF208" s="6" t="s">
        <v>42</v>
      </c>
      <c r="AG208" s="7"/>
      <c r="AH208" s="7"/>
      <c r="AI208" s="6" t="str">
        <f>HYPERLINK("https://doi.org/10.1515/9781400822676")</f>
        <v>https://doi.org/10.1515/9781400822676</v>
      </c>
      <c r="AK208" s="6" t="s">
        <v>50</v>
      </c>
    </row>
    <row r="209" s="10" customFormat="1" x14ac:dyDescent="0.3"/>
  </sheetData>
  <autoFilter ref="A8:AK208" xr:uid="{FED5761C-CF97-4A63-B9AE-36A1D1FB02C6}"/>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2023-04-13T03:32:26Z</dcterms:created>
  <dcterms:modified xsi:type="dcterms:W3CDTF">2024-02-02T03:52:03Z</dcterms:modified>
</cp:coreProperties>
</file>