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egruyter-my.sharepoint.com/personal/lervinia_swee_degruyter_com/Documents/Desktop/title lists/Top200_DG_Partners/"/>
    </mc:Choice>
  </mc:AlternateContent>
  <xr:revisionPtr revIDLastSave="1" documentId="8_{EB92AC0D-B905-4EC6-8F2E-FA1851EF0475}" xr6:coauthVersionLast="47" xr6:coauthVersionMax="47" xr10:uidLastSave="{B5341A28-8BF6-441D-B5A6-C433A1F4E9C6}"/>
  <bookViews>
    <workbookView xWindow="-108" yWindow="-108" windowWidth="23256" windowHeight="12576" xr2:uid="{CFFA25E9-61A3-47CC-943B-EADB4C7DBAC1}"/>
  </bookViews>
  <sheets>
    <sheet name="Sheet1" sheetId="1" r:id="rId1"/>
  </sheets>
  <definedNames>
    <definedName name="_xlnm._FilterDatabase" localSheetId="0" hidden="1">Sheet1!$A$8:$AK$208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208" i="1" l="1"/>
  <c r="AI207" i="1"/>
  <c r="AI206" i="1"/>
  <c r="AI205" i="1"/>
  <c r="AI204" i="1"/>
  <c r="AI203" i="1"/>
  <c r="AI202" i="1"/>
  <c r="AI201" i="1"/>
  <c r="AI200" i="1"/>
  <c r="AI199" i="1"/>
  <c r="AI198" i="1"/>
  <c r="AI197" i="1"/>
  <c r="AI196" i="1"/>
  <c r="AI195" i="1"/>
  <c r="AI194" i="1"/>
  <c r="AI193" i="1"/>
  <c r="AI192" i="1"/>
  <c r="AI191" i="1"/>
  <c r="AI190" i="1"/>
  <c r="AI189" i="1"/>
  <c r="AI188" i="1"/>
  <c r="AI187" i="1"/>
  <c r="AI186" i="1"/>
  <c r="AI185" i="1"/>
  <c r="AI184" i="1"/>
  <c r="AI183" i="1"/>
  <c r="AI182" i="1"/>
  <c r="AI181" i="1"/>
  <c r="AI180" i="1"/>
  <c r="AI179" i="1"/>
  <c r="AI178" i="1"/>
  <c r="AI177" i="1"/>
  <c r="AI176" i="1"/>
  <c r="AI175" i="1"/>
  <c r="AI174" i="1"/>
  <c r="AI173" i="1"/>
  <c r="AI172" i="1"/>
  <c r="AI171" i="1"/>
  <c r="AI170" i="1"/>
  <c r="AI169" i="1"/>
  <c r="AI168" i="1"/>
  <c r="AI167" i="1"/>
  <c r="AI166" i="1"/>
  <c r="AI165" i="1"/>
  <c r="AI164" i="1"/>
  <c r="AI163" i="1"/>
  <c r="AI162" i="1"/>
  <c r="AI161" i="1"/>
  <c r="AI160" i="1"/>
  <c r="AI159" i="1"/>
  <c r="AI158" i="1"/>
  <c r="AI157" i="1"/>
  <c r="AI156" i="1"/>
  <c r="AI155" i="1"/>
  <c r="AI154" i="1"/>
  <c r="AI153" i="1"/>
  <c r="AI152" i="1"/>
  <c r="AI151" i="1"/>
  <c r="AI150" i="1"/>
  <c r="AI149" i="1"/>
  <c r="AI148" i="1"/>
  <c r="AI147" i="1"/>
  <c r="AI146" i="1"/>
  <c r="AI145" i="1"/>
  <c r="AI144" i="1"/>
  <c r="AI143" i="1"/>
  <c r="AI142" i="1"/>
  <c r="AI141" i="1"/>
  <c r="AI140" i="1"/>
  <c r="AI139" i="1"/>
  <c r="AI138" i="1"/>
  <c r="AI137" i="1"/>
  <c r="AI136" i="1"/>
  <c r="AI135" i="1"/>
  <c r="AI134" i="1"/>
  <c r="AI133" i="1"/>
  <c r="AI132" i="1"/>
  <c r="AI131" i="1"/>
  <c r="AI130" i="1"/>
  <c r="AI129" i="1"/>
  <c r="AI128" i="1"/>
  <c r="AI127" i="1"/>
  <c r="AI126" i="1"/>
  <c r="AI125" i="1"/>
  <c r="AI124" i="1"/>
  <c r="AI123" i="1"/>
  <c r="AI122" i="1"/>
  <c r="AI121" i="1"/>
  <c r="AI120" i="1"/>
  <c r="AI119" i="1"/>
  <c r="AI118" i="1"/>
  <c r="AI117" i="1"/>
  <c r="AI116" i="1"/>
  <c r="AI115" i="1"/>
  <c r="AI114" i="1"/>
  <c r="AI113" i="1"/>
  <c r="AI112" i="1"/>
  <c r="AI111" i="1"/>
  <c r="AI110" i="1"/>
  <c r="AI109" i="1"/>
  <c r="AI108" i="1"/>
  <c r="AI107" i="1"/>
  <c r="AI106" i="1"/>
  <c r="AI105" i="1"/>
  <c r="AI104" i="1"/>
  <c r="AI103" i="1"/>
  <c r="AI102" i="1"/>
  <c r="AI101" i="1"/>
  <c r="AI100" i="1"/>
  <c r="AI99" i="1"/>
  <c r="AI98" i="1"/>
  <c r="AI97" i="1"/>
  <c r="AI96" i="1"/>
  <c r="AI95" i="1"/>
  <c r="AI94" i="1"/>
  <c r="AI93" i="1"/>
  <c r="AI92" i="1"/>
  <c r="AI91" i="1"/>
  <c r="AI90" i="1"/>
  <c r="AI89" i="1"/>
  <c r="AI88" i="1"/>
  <c r="AI87" i="1"/>
  <c r="AI86" i="1"/>
  <c r="AI85" i="1"/>
  <c r="AI84" i="1"/>
  <c r="AI83" i="1"/>
  <c r="AI82" i="1"/>
  <c r="AI81" i="1"/>
  <c r="AI80" i="1"/>
  <c r="AI79" i="1"/>
  <c r="AI78" i="1"/>
  <c r="AI77" i="1"/>
  <c r="AI76" i="1"/>
  <c r="AI75" i="1"/>
  <c r="AI74" i="1"/>
  <c r="AI73" i="1"/>
  <c r="AI72" i="1"/>
  <c r="AI71" i="1"/>
  <c r="AI70" i="1"/>
  <c r="AI69" i="1"/>
  <c r="AI68" i="1"/>
  <c r="AI67" i="1"/>
  <c r="AI66" i="1"/>
  <c r="AI65" i="1"/>
  <c r="AI64" i="1"/>
  <c r="AI63" i="1"/>
  <c r="AI62" i="1"/>
  <c r="AI61" i="1"/>
  <c r="AI60" i="1"/>
  <c r="AI59" i="1"/>
  <c r="AI58" i="1"/>
  <c r="AI57" i="1"/>
  <c r="AI56" i="1"/>
  <c r="AI55" i="1"/>
  <c r="AI54" i="1"/>
  <c r="AI53" i="1"/>
  <c r="AI52" i="1"/>
  <c r="AI51" i="1"/>
  <c r="AI50" i="1"/>
  <c r="AI49" i="1"/>
  <c r="AI48" i="1"/>
  <c r="AI47" i="1"/>
  <c r="AI46" i="1"/>
  <c r="AI45" i="1"/>
  <c r="AI44" i="1"/>
  <c r="AI43" i="1"/>
  <c r="AI42" i="1"/>
  <c r="AI41" i="1"/>
  <c r="AI40" i="1"/>
  <c r="AI39" i="1"/>
  <c r="AI38" i="1"/>
  <c r="AI37" i="1"/>
  <c r="AI36" i="1"/>
  <c r="AI35" i="1"/>
  <c r="AI34" i="1"/>
  <c r="AI33" i="1"/>
  <c r="AI32" i="1"/>
  <c r="AI31" i="1"/>
  <c r="AI30" i="1"/>
  <c r="AI29" i="1"/>
  <c r="AI28" i="1"/>
  <c r="AI27" i="1"/>
  <c r="AI26" i="1"/>
  <c r="AI25" i="1"/>
  <c r="AI24" i="1"/>
  <c r="AI23" i="1"/>
  <c r="AI22" i="1"/>
  <c r="AI21" i="1"/>
  <c r="AI20" i="1"/>
  <c r="AI19" i="1"/>
  <c r="AI18" i="1"/>
  <c r="AI17" i="1"/>
  <c r="AI16" i="1"/>
  <c r="AI15" i="1"/>
  <c r="AI14" i="1"/>
  <c r="AI13" i="1"/>
  <c r="AI12" i="1"/>
  <c r="AI11" i="1"/>
  <c r="AI10" i="1"/>
  <c r="AI9" i="1"/>
</calcChain>
</file>

<file path=xl/sharedStrings.xml><?xml version="1.0" encoding="utf-8"?>
<sst xmlns="http://schemas.openxmlformats.org/spreadsheetml/2006/main" count="2785" uniqueCount="1472">
  <si>
    <t xml:space="preserve">Prices are subject to change. </t>
  </si>
  <si>
    <t xml:space="preserve">Please contact your local sales representatives for details. </t>
  </si>
  <si>
    <t>Top 200: Theology and Religion</t>
  </si>
  <si>
    <t>title_id</t>
  </si>
  <si>
    <t>eBook ISBN</t>
  </si>
  <si>
    <t>HB ISBN</t>
  </si>
  <si>
    <t>PB ISBN</t>
  </si>
  <si>
    <t>textbook</t>
  </si>
  <si>
    <t>title</t>
  </si>
  <si>
    <t>subtitle</t>
  </si>
  <si>
    <t>author</t>
  </si>
  <si>
    <t>editor</t>
  </si>
  <si>
    <t>edition</t>
  </si>
  <si>
    <t>series title</t>
  </si>
  <si>
    <t>volume</t>
  </si>
  <si>
    <t>imprint/publisher</t>
  </si>
  <si>
    <t>pub date</t>
  </si>
  <si>
    <t>copyright
year</t>
  </si>
  <si>
    <t>pages</t>
  </si>
  <si>
    <t>illustrations</t>
  </si>
  <si>
    <t>weight</t>
  </si>
  <si>
    <t>size (in cm)</t>
  </si>
  <si>
    <t>subject area</t>
  </si>
  <si>
    <t>Subject area level 2</t>
  </si>
  <si>
    <t>Subject area level 3</t>
  </si>
  <si>
    <t>classification BISAC</t>
  </si>
  <si>
    <t>readership</t>
  </si>
  <si>
    <t>description</t>
  </si>
  <si>
    <t>contents</t>
  </si>
  <si>
    <t>reviews</t>
  </si>
  <si>
    <t>author description</t>
  </si>
  <si>
    <t>eBook price</t>
  </si>
  <si>
    <t>HB price</t>
  </si>
  <si>
    <t>PB price</t>
  </si>
  <si>
    <t>Link to website</t>
  </si>
  <si>
    <t>OpenAccess</t>
  </si>
  <si>
    <t>POD</t>
  </si>
  <si>
    <t>The Princeton Dictionary of Buddhism</t>
  </si>
  <si>
    <t>Buswell, Robert E. / Lopez, Donald S.</t>
  </si>
  <si>
    <t>Princeton University Press</t>
  </si>
  <si>
    <t>Available</t>
  </si>
  <si>
    <t>Theology and Religion</t>
  </si>
  <si>
    <t>Religious Studies</t>
  </si>
  <si>
    <t>Buddhism</t>
  </si>
  <si>
    <t xml:space="preserve"> HIS003000 HISTORY / Asia / General; REF008000 REFERENCE / Dictionaries; REF010000 REFERENCE / Encyclopedias; REL007000 RELIGION / Buddhism / General (see also PHILOSOPHY / Buddhist); REL054000 RELIGION / Reference</t>
  </si>
  <si>
    <t>With more than 5,000 entries totaling over a million words, this is the most comprehensive and authoritative dictionary of Buddhism ever produced in English. It is also the first to cover terms from all of the canonical Buddhist languages and traditions: Sanskrit, Pali, Tibetan, Chinese, Japanese, and Korean. Unlike reference works that focus on a single Buddhist language or school, The Princeton Dictionary of Buddhism bridges the major Buddhist traditions to provide encyclopedic coverage of the most important terms, concepts, texts, authors, deities, schools, monasteries, and geographical sites from across the history of Buddhism. The main entries offer both a brief definition and a substantial short essay on the broader meaning and significance of the term covered. Extensive cross-references allow readers to find related terms and concepts. An appendix of Buddhist lists (for example, the four noble truths and the thirty-two marks of the Buddha), a timeline, six maps, and two diagrams are also included. Written and edited by two of today's most eminent scholars of Buddhism, and more than a decade in the making, this landmark work is an essential reference for every student, scholar, or practitioner of Buddhism and for anyone else interested in Asian religion, history, or philosophy.  The most comprehensive dictionary of Buddhism ever produced in English More than 5,000 entries totaling over a million words The first dictionary to cover terms from all of the canonical Buddhist languages and traditions--Sanskrit, Pali, Tibetan, Chinese, Japanese, and Korean Detailed entries on the most important terms, concepts, texts, authors, deities, schools, monasteries, and geographical sites in the history of Buddhism Cross-references and appendixes that allow readers to find related terms and look up equivalent terms in multiple Buddhist languages Includes a list of Buddhist lists</t>
  </si>
  <si>
    <t>Buddhism's ancient history and depth of culture are reflective in this volume's extensiveness. . . . Owing to the length and breadth of this volume, this will supersede previously published titles such as Damien Keown's Oxford Dictionary of Buddhism.---Ray Arnett, Library JournalThis Dictionary of Buddhism . . . deserves recognition as a highly useful and worthwhile contribution to the field. Its breadth of coverage and its clear and convenient style of presentation make it a valuable reference source for researchers, teachers, and students in Buddhist Studies, and for more general readers as well.---Choong Mun-keat, Reviews of BooksThoroughly enjoyable to anyone who wants to know anything and everything about Buddhism. . . . The Dictionary offers a sense of completeness and comprehensiveness in understanding taxonomies and terminologies used in Buddhism.---Anup Kumar Das, International Institute for Asian Studies Newsletter[T]he dictionary includes an impressive set of reference tools. . . . Much more than a compilation of the philosophies of elite Buddhist figures, the Dictionary deepens our understanding of local traditions and their unique approaches to Buddhist practice, offering glimpses into the many Buddhisms and Buddhist belief systems that have developed over the past two and a half millennia. Both professional and amateur scholars will want to keep The Princeton Dictionary of Buddhism within easy reach.---Rory Lindsay, BuddhadharmaOne of the take-a ways is how we're just scratching the surface on what we have translated into English. I almost regret the decision I made about 25 years ago not to shift my focus from training to learning languages so I could be a Buddhist scholar. Particularly, I was struck by how little I know about the Korean tradition! Except for Buswell's work, there's still very little translated into English, as far as I know.---Dosho Port, W</t>
  </si>
  <si>
    <t>Robert E. Buswell Jr. holds the Irving and Jean Stone Endowed Chair in Humanities at the University of California, Los Angeles, where he is also Distinguished Professor of Buddhist Studies and founding director of the Center for Buddhist Studies. He is the editor-in-chief of the two-volume Encyclopedia of Buddhism and the author of The Zen Monastic Experience (Princeton), among many other books. Donald S. Lopez Jr. is the Arthur E. Link Distinguished University Professor of Buddhist and Tibetan Studies at the University of Michigan. He is the author of The Tibetan Book of the Dead: A Biography and the editor of Buddhism in Practice (both Princeton), among many other books.</t>
  </si>
  <si>
    <t>N</t>
  </si>
  <si>
    <t>The Semitic Languages</t>
  </si>
  <si>
    <t>An International Handbook</t>
  </si>
  <si>
    <t>Weninger, Stefan</t>
  </si>
  <si>
    <t>Handbücher zur Sprach- und Kommunikationswissenschaft / Handbooks of Linguistics and Communication Science [HSK]</t>
  </si>
  <si>
    <t>36</t>
  </si>
  <si>
    <t>De Gruyter Mouton</t>
  </si>
  <si>
    <t>Old Testament / Ancient Near East</t>
  </si>
  <si>
    <t>Language and Textual History</t>
  </si>
  <si>
    <t xml:space="preserve"> HIS026000 HISTORY / Middle East / General; LAN009000 LANGUAGE ARTS &amp; DISCIPLINES / Linguistics / General; REL006410 RELIGION / Biblical Reference / Language Study</t>
  </si>
  <si>
    <t>The handbook The Semitic Languages offers a comprehensive reference tool for Semitic Linguistics in its broad sense. It is not restricted to comparative Grammar, although it covers also comparative aspects, including classification. By comprising a chapter on typology and sections with sociolinguistic focus and language contact, the conception of the book aims at a rather complete, unbiased description of the state of the art in Semitics. Articles on individual languages and dialects give basic facts as location, numbers of speakers, scripts, numbers of extant texts and their nature, attestation where appropriate, and salient features of the grammar and lexicon of the respective variety. The handbook is the most comprehensive treatment of the Semitic language family since many decades.</t>
  </si>
  <si>
    <t xml:space="preserve"> This thick book will most certainly be a go-to resource and vademecum for all students and scholars who have cause or interest to study these languages. Adam C. McCollum in: Linguist List 24.33  The handbook under review contains some excellent grammatical sketches of the Semitic languages. As such it is a very useful tool [...] Edward Lipinski in: The Polish Journal of Biblical Research, Vol. 11, p.78-109, 2012</t>
  </si>
  <si>
    <t>Stefan Weninger, University of Marburg, GermanyGeoffrey Khan, University of Cambridge, UK Michael P. Streck, University ofLeipzig, Germany JanetC. E. Watson, University ofSalford, UK.</t>
  </si>
  <si>
    <t>Religions of Korea in Practice</t>
  </si>
  <si>
    <t>Buswell, Robert E.</t>
  </si>
  <si>
    <t>Princeton Readings in Religions</t>
  </si>
  <si>
    <t>3</t>
  </si>
  <si>
    <t>Religion in Asia</t>
  </si>
  <si>
    <t xml:space="preserve"> HIS023000 HISTORY / Asia / Korea; REL024000 RELIGION / Eastern</t>
  </si>
  <si>
    <t>Korea has one of the most diverse religious cultures in the world today, with a range and breadth of religious practice virtually unrivaled by any other country. This volume in the Princeton Readings in Religions series is the first anthology in any language, including Korean, to bring together a comprehensive set of original sources covering the whole gamut of religious practice in both premodern and contemporary Korea.  The book's thirty-two chapters help redress the dearth of source materials on Korean religions in Western languages. Coverage includes shamanic rituals for the dead and songs to quiet fussy newborns Buddhist meditative practices and exorcisms Confucian geomancy and ancestor rites contemporary Catholic liturgy Protestant devotional practices internal alchemy training in new Korean religions and North Korean Juche ( self-reliance ) ideology, an amalgam of Marxism and Neo-Confucian filial piety focused on worship of the  father,  Kim Il Sung. Religions of Korea in Practice provides substantial coverage of contemporary Korean religious practice, especially the various Christian denominations and new indigenous religions. Each chapter includes an extensive translation of original sources on Korean religious practice, accompanied by an introduction that frames the significance of the selections and offers suggestions for further reading. This book will help any reader gain a better appreciation of the rich complexity of Korea's religious culture.</t>
  </si>
  <si>
    <t>One of Choice&amp;#39s Outstanding Academic Titles for 2007</t>
  </si>
  <si>
    <t>Robert E. Buswell Jr. is Professor and former Chair of Asian Languages &amp;amp Cultures at the University of California, Los Angeles, and founding director of the university's Center for Buddhist Studies and Center for Korean Studies. He is the author of The Zen Monastic Experience: Buddhist Practice in Contemporary Korea (Princeton), and editor in chief of The Encyclopedia of Buddhism.</t>
  </si>
  <si>
    <t>The Stripping of the Altars</t>
  </si>
  <si>
    <t>Traditional Religion in England, 1400&amp;#150;1580, Second Edition</t>
  </si>
  <si>
    <t>Duffy, Eamon</t>
  </si>
  <si>
    <t>Yale University Press</t>
  </si>
  <si>
    <t>General Topics and Biblical Reception</t>
  </si>
  <si>
    <t xml:space="preserve"> REL000000 RELIGION / General</t>
  </si>
  <si>
    <t>This prize-winning account of the pre-Reformation church recreates lay people´s experience of religion in fifteenth-century England. Eamon Duffy shows that late medieval Catholicism was neither decadent nor decayed, but was a strong and vigorous tradition, and that the Reformation represented a violent rupture from a popular and theologically respectable religious system. For this edition, Duffy has written a new Preface reflecting on recent developments in our understanding of the period.From reviews of the first edition:A magnificent scholarly achievement [and] a compelling read.&amp;rdquo&amp;mdashPatricia Morrison, Financial TimesDeeply imaginative, movingly written, and splendidly illustrated. . . . Duffy´s analysis . . . carries conviction.&amp;rdquo&amp;mdashMaurice Keen, New York Review of BooksThis book will afford enjoyment and enlightenment to layman and specialist alike.&amp;rdquo&amp;mdashPeter Heath, Times Literary Supplement[An] astonishing and magnificent piece of work.&amp;rdquo&amp;mdashEdward T. Oakes, Commonweal</t>
  </si>
  <si>
    <t>The Golden Legend</t>
  </si>
  <si>
    <t>Readings on the Saints</t>
  </si>
  <si>
    <t>de Voragine, Jacobus</t>
  </si>
  <si>
    <t>Christianity</t>
  </si>
  <si>
    <t xml:space="preserve"> HIS037010 HISTORY / Medieval; REL033000 RELIGION / History; REL110000 RELIGION / Christianity / Saints &amp; Sainthood</t>
  </si>
  <si>
    <t>Depicting the lives of the saints in an array of factual and fictional stories, The Golden Legend was perhaps the most widely read book, after the Bible, during the late Middle Ages. It was compiled around 1260 by Jacobus de Voragine, a scholarly friar and later archbishop of Genoa, whose purpose was to captivate, encourage, and edify the faithful, while preserving a vast store of information pertaining to the legends and traditions of the church. In this translation, the first in English of the complete text, William Granger Ryan captures the immediacy of this rich work, which offers an important guide for readers interested in medieval art and literature and, more generally, in popular religious culture. Arranged according to the order of saints' feast days, these fascinating stories are now combined into one volume. This edition also features an introduction by Eamon Duffy contextualizing the work.</t>
  </si>
  <si>
    <t xml:space="preserve"> Since its completion around 1260, The Golden Legend has been a constant source of inspiration for Christian writers and artists, and it still reverberates within the Catholic tradition. Anyone interested in medieval religion and art and in Catholic culture will be delighted with this new edition of the English translation. Scholars and enthusiasts alike will also enjoy Eamon Duffy's informative and engaging introduction to it. —Miri Rubin, Queen Mary University of LondonPrinceton University Press's volume must rank as one of the most useful reprints of the year for church historians, art historians, and students of medieval and early modern literature.---Dr. Alison Shell, Church Times[The Golden Legend] came to serve as the literary equivalent of wall-paintings and stained glass. . . . For the translation of the work in its entirety into English we have had to wait 700 years for the energy and learning of a distinguished American academic, William Granger Ryan.---Gerard Irvine, Times Literary SupplementArt historians depend on it. Medievalists should know it inside-out. . . . [F]or the rest of us it remains a treasure-house of European culture, crammed full of the things which everyone, once upon a time, used to know.---Noel Malcolm, Sunday Telegraph[A]lthough this is a translation with a fine introduction, it also provides the reader with an understanding of the rich diversity of medieval culture. The text itself offers a glimpse of the imagination and dynamic life of Medieval Christian Europe and, therefore, has a real value for students of that era.---Donald  J. Dietrich, European Legacy</t>
  </si>
  <si>
    <t>William Granger Ryan was a priest in the diocese of Brooklyn and Queens and president of Seton Hill College. Eamon Duffy is professor of the history of Christianity at Cambridge University. His books include The Stripping of the Altars and Saints and Sinners.</t>
  </si>
  <si>
    <t>The Hebrew Bible</t>
  </si>
  <si>
    <t>A Critical Companion</t>
  </si>
  <si>
    <t>Barton, John</t>
  </si>
  <si>
    <t>Biblical Reception</t>
  </si>
  <si>
    <t xml:space="preserve"> REL006000 RELIGION / Bible / General; REL006050 RELIGION / Bible / Commentaries / General; REL006080 RELIGION / Biblical Criticism &amp; Interpretation / General; REL006160 RELIGION / Biblical Reference / General; REL006210 RELIGION / Biblical Studies / Old Testament; REL040030 RELIGION / Judaism / History</t>
  </si>
  <si>
    <t>This book brings together some of the world's most exciting scholars from across a variety of disciplines to provide a concise and accessible guide to the Hebrew Bible. It covers every major genre of book in the Old Testament together with in-depth discussions of major themes such as human nature, covenant, creation, ethics, ritual and purity, sacred space, and monotheism. This authoritative overview sets each book within its historical and cultural context in the ancient Near East, paying special attention to its sociological setting. It provides new insights into the reception of the books and the different ways they have been studied, from historical-critical enquiry to modern advocacy approaches such as feminism and liberation theology. It also includes a guide to biblical translations and textual criticism and helpful suggestions for further reading.Featuring contributions from experts with backgrounds in the Jewish and Christian faith traditions as well as secular scholars in the humanities and social sciences, The Hebrew Bible is the perfect starting place for anyone seeking a user-friendly introduction to the Old Testament, and an invaluable reference book for students and teachers.</t>
  </si>
  <si>
    <t xml:space="preserve"> If you are venturing into the Bible for the first time, you can count yourself lucky to have John Barton as your guide. —Jack Miles, author of God: A BiographyA compelling analysis of the document that embraces all phases of biblical scholarship, from every conceivable point of view.---John Mulryan, Cithara There are contributions here that present this material in ways that provoke reflection and can set the reader thinking in new directions. The book's thematic approach puts it in a category by itself. —Joseph Blenkinsopp, author of Abraham: The Story of a Life John Barton has assembled a remarkable team, mixing senior scholars and new voices, to create a sampler of contemporary biblical scholarship. The contributors are predominantly but not exclusively European. The book can serve as an introduction not only to a wide range of major topics but also to the diversity of current scholarship. An ideal complement to more traditional introductions to the biblical books. —John J. Collins, Yale UniversityLooked at as a whole . . . [this book] clearly succeeds in its goal to provide a solid guide for students of the Hebrew Bible. Filled with insightful overviews of important literature and introducing important perspectives from which to understand the significance of the texts, this ‘critical companion', together with other more classical introductions, will surely motivate, encourage and enable serious study in the future.---Donn Morgan, Theology JournalThe book is attractive and an easy read. Written by a group of contemporary scholars, the book will be a great aid to any student of the Old Testament.---Ralph Lee Scott, ARBAThis collection provides a rich introduction to the Hebrew Bible for general readers, and is an invaluable companion for students and scholars.</t>
  </si>
  <si>
    <t>John Barton is the Oriel and Laing Professor Emeritus of the Interpretation of Holy Scripture at the University of Oxford. His many books include Reading the Old Testament Oracles of God: Perceptions of Ancient Prophecy in Israel after the Exile and The Nature of Biblical Criticism.</t>
  </si>
  <si>
    <t>The Princeton Encyclopedia of Islamic Political Thought</t>
  </si>
  <si>
    <t>Crone, Patricia / Kadi, Wadad / Stewart, Devin J. / Zaman, Muhammad Qasim / Mirza, Mahan / Bowering, Gerhard</t>
  </si>
  <si>
    <t>Religion and Politics</t>
  </si>
  <si>
    <t xml:space="preserve"> PHI019000 PHILOSOPHY / Political; REF000000 REFERENCE / General; REL037000 RELIGION / Islam / General; REL084000 RELIGION / Religion, Politics &amp; State</t>
  </si>
  <si>
    <t>The first encyclopedia of Islamic political thought from the birth of Islam to today, this comprehensive, authoritative, and accessible reference provides the context needed for understanding contemporary politics in the Islamic world and beyond. With more than 400 alphabetically arranged entries written by an international team of specialists, the volume focuses on the origins and evolution of Islamic political ideas and related subjects, covering central terms, concepts, personalities, movements, places, and schools of thought across Islamic history. Fifteen major entries provide a synthetic treatment of key topics, such as Muhammad, jihad, authority, gender, culture, minorities, fundamentalism, and pluralism. Incorporating the latest scholarship, this is an indispensable resource for students, researchers, journalists, and anyone else seeking an informed perspective on the complex intersection of Islam and politics.  Includes more than 400 concise, alphabetically arranged entries  Features 15 in-depth entries on key topics  Covers topics such as:   Central themes and sources of Islamic political thought: caliph, modernity, knowledge, shari'a, government, revival and reform   Modern concepts, institutions, movements, and parties: civil society, Islamization, secularism, veil, Muslim Brotherhood   Islamic law and traditional Islamic societies: justice, taxation, fatwa, dissent, governance, piety and asceticism, trade and commerce   Sects, schools, regions, and dynasties: Mu'tazilis, Shi'ism, Quraysh, Mecca and Medina, Baghdad, Indonesia, Nigeria, Central Asia, Ottomans   Thinkers, personalities, and statesmen: Mawardi, Shafi'I, Saladin, Tamerlane, Akbar, Atatürk, Nasser, Khomeini   Contains seven historical and contemporary maps of Muslim empires, postcolonial nat</t>
  </si>
  <si>
    <t>[T]his volume is almost unbelievably affordable. . . . Professors can afford to have a copy of their own, and every academic library should purchase one without delay. . . . [H]ighly recommended.---Paula Skreslet, Theological LibrarianshipThis is a comprehensive and authoritative encyclopedia of Islamic political thought from the birth of Islam in the seventh century to the current period. . . . Highly recommended as an indispensable reference resource on Islamic political thought in general and on terrorism-related subjects in particular.Incorporating the latest scholarship, this is an indispensable resource for students, researchers, journalists, and anyone else seeking an informed perspective on the complex intersection of Islam and politics.One of Choice&amp;#39s Outstanding Academic Titles Top 25 Academic Books for 2013[E]ncyclopedic in its scope and presents one of the most authoritative overviews of the topic published in recent years.---Jørgen S. Nielsen, Islam and Christian-Muslim Relations[T]he editors of EIPT have done a marvelous and stunning job by bringing out such an all-inclusive and rich volume on the various aspects, trends and perspectives, of Islamic political thought. Taken as a whole, this work is quite a comprehensive and concise guide, providing positive and reasonably balanced views on a wide range of topics relating to Islam and politics. It could also be recommended for use as an essential and International important reference guide a must read for everyone interested in Islamic political thought. And keeping in view the richness and comprehensiveness, lucidness and coherence, wide-ranging and diverse approach and nature of the entries, as well as the integration of the latest scholarship, EIPT is not only one of the most essential but is a must-have and must-read reference work both for the students and specialists of Islamic political thought in particular and a best one volum</t>
  </si>
  <si>
    <t>Gerhard Bowering is professor of Islamic studies at Yale University. Patricia Crone is Andrew W. Mellon Professor at the Institute for Advanced Study in Princeton. Wadad Kadi is the Avalon Foundation Distinguished Service Professor of Islamic Thought (Emerita) at the University of Chicago. Devin J. Stewart is associate professor of Arabic and Islamic studies at Emory University. Muhammad Qasim Zaman is the Robert H. Niehaus '77 Professor of Near Eastern Studies and Religion at Princeton University. Mahan Mirza is vice president for academic affairs at Zaytuna College.</t>
  </si>
  <si>
    <t>The Axial Age and Its Consequences</t>
  </si>
  <si>
    <t>Joas, Hans / Bellah, Robert N.</t>
  </si>
  <si>
    <t>Harvard University Press</t>
  </si>
  <si>
    <t xml:space="preserve">History of Religion </t>
  </si>
  <si>
    <t xml:space="preserve"> REL033000 RELIGION / History; SOC002000 SOCIAL SCIENCE / Anthropology / General; SOC039000 SOCIAL SCIENCE / Sociology of Religion</t>
  </si>
  <si>
    <t>This book makes the bold claim that intellectual sophistication was born worldwide during the middle centuries of the first millennium bce. From Axial Age thinkers we inherited a sense of the world as a place not just to experience but to investigate, envision, and alter. A variety of utopian visions emerged and led to both reform and repression.</t>
  </si>
  <si>
    <t>ContentsIntroduction - Robert N. Bellah and Hans JoasFundamental Questions1. The Axial Age Debate as Religious Discourse - Hans Joas2. What Was the Axial Revolution? Charles Taylor3. An Evolutionary Approach to Culture: Implications for the Study of the Axial Age - Merlin Donald4. Embodiment, Transcendence, and Contingency: Anthropological Features of the Axial Age - Matthias Jung5. The Axial Age in Global History: Cultural Crystallizations and Societal Transformations - Björn Wittrock6. The Buddha’s Meditative Trance: Visionary Knowledge, Aphoristic Thinking, and Axial Age Rationality in Early Buddhism - Gananath Obeyesekere7. The Idea of Transcendence - Ingolf U. DalferthA Comparative Perspective8. Religion, the Axial Age, and Secular Modernity in Bellah’s Theory of Religious Evolution - José Casanova9. Where Do Axial Commitments Reside? Problems in Thinking about the African Case - Ann Swidler10. The Axial Age Theory: A Challenge to Historism  or an Explanatory Devi</t>
  </si>
  <si>
    <t>Robert N. Bellah is Elliott Professor of Sociology, Emeritus, at the University of California, Berkeley. Permanent Fellow at the Freiburg Institute for Advanced Studies and Professor of Sociology and Social Thought at the University of Chicago.</t>
  </si>
  <si>
    <t>How God Becomes Real</t>
  </si>
  <si>
    <t>Kindling the Presence of Invisible Others</t>
  </si>
  <si>
    <t>Luhrmann, T.M.</t>
  </si>
  <si>
    <t>Secularity and Non-Religion</t>
  </si>
  <si>
    <t xml:space="preserve"> REL062000 RELIGION / Spirituality; REL077000 RELIGION / Faith; SOC002010 SOCIAL SCIENCE / Anthropology / Cultural &amp; Social</t>
  </si>
  <si>
    <t>The hard work required to make god real, how it changes the people who do it, and why it helps explain the enduring power of faithHow do gods and spirits come to feel vividly real to people—as if they were standing right next to them? Humans tend to see supernatural agents everywhere, as the cognitive science of religion has shown. But it isn’t easy to maintain a sense that there are invisible spirits who care about you. In How God Becomes Real, acclaimed anthropologist and scholar of religion T. M. Luhrmann argues that people must work incredibly hard to make gods real and that this effort—by changing the people who do it and giving them the benefits they seek from invisible others—helps to explain the enduring power of faith.Drawing on ethnographic studies of evangelical Christians, pagans, magicians, Zoroastrians, Black Catholics, Santeria initiates, and newly orthodox Jews, Luhrmann notes that none of these people behave as if gods and spirits are simply there. Rather, these worshippers make strenuous efforts to create a world in which invisible others matter and can become intensely present and real. The faithful accomplish this through detailed stories, absorption, the cultivation of inner senses, belief in a porous mind, strong sensory experiences, prayer, and other practices. Along the way, Luhrmann shows why faith is harder than belief, why prayer is a metacognitive activity like therapy, why becoming religious is like getting engrossed in a book, and much more.A fascinating account of why religious practices are more powerful than religious beliefs, How God Becomes Real suggests that faith is resilient not because it provides intuitions about gods and spirits—but because it changes the faithful in profound ways.</t>
  </si>
  <si>
    <t>“This is a brilliant book that tackles an issue of great importance: How do our minds apprehend religion, how do we work to fashion our religious ideas and emotions, and how does that work change us? How God Becomes Real is profound—and also a great read.”—Pascal Boyer, author of Religion Explained: The Evolutionary Origins of Religious Thought “How God Becomes Real is bold, thought-provoking, and very accessible.”—Amira Mittermaier, University of Toronto</t>
  </si>
  <si>
    <t>Tanya Marie Luhrmann is the Watkins University Professor at Stanford University, where she teaches anthropology and psychology. Her books include When God Talks Back: Understanding the American Evangelical Relationship with God (Knopf). She has written for the New York Times and her work has been featured in the New Yorker and other magazines. She lives in Stanford, California.</t>
  </si>
  <si>
    <t>Two Buddhas Seated Side by Side</t>
  </si>
  <si>
    <t>A Guide to the Lotus Sutra</t>
  </si>
  <si>
    <t>Lopez, Donald S. / Stone, Jacqueline I.</t>
  </si>
  <si>
    <t xml:space="preserve"> HIS003000 HISTORY / Asia / General; REL007010 RELIGION / Buddhism / History; REL007030 RELIGION / Buddhism / Sacred Writings</t>
  </si>
  <si>
    <t>An essential companion to a timeless spiritual classicThe Lotus Sūtra is among the most venerated scriptures of Buddhism. Composed in India some two millennia ago, it affirms the potential for all beings to attain supreme enlightenment. Donald Lopez and Jacqueline Stone provide an essential reading companion to this inspiring yet enigmatic masterpiece, explaining how it was understood by its compilers in India and, centuries later in medieval Japan, by one of its most influential proponents.In this illuminating chapter-by-chapter guide, Lopez and Stone show how the sūtra's anonymous authors skillfully reframed the mainstream Buddhist tradition in light of a new vision of the path and the person of the Buddha himself, and examine how the sūtra's metaphors, parables, and other literary devices worked to legitimate that vision. They go on to explore how the Lotus was interpreted by the Japanese Buddhist master Nichiren (1222–1282), whose inspired reading of the book helped to redefine modern Buddhism. In doing so, Lopez and Stone demonstrate how readers of sacred works continually reinterpret them in light of their own unique circumstances.An invaluable guide to an incomparable spiritual classic, this companion book unlocks the teachings of the Lotus for modern readers while providing insights into the central importance of commentary as the vehicle by which ancient writings are given contemporary meaning.</t>
  </si>
  <si>
    <t xml:space="preserve"> Lopez and Stone write with extraordinary erudition, subtlety of insight, and finesse. This beautifully crafted and engaging book is a splendid piece of work in every respect. I could not be more impressed. —Daniel B. Stevenson, University of Kansas  A very readable companion to this important Buddhist scripture that throws light on the fascination the text has held for generations of Buddhist thinkers and believers. —Lucia Dolce, SOAS University of London</t>
  </si>
  <si>
    <t>Donald S. Lopez Jr. is the Arthur E. Link Distinguished University Professor of Buddhist and Tibetan Studies at the University of Michigan. His books include The  Lotus Sūtra : A Biography (Princeton). He lives in Ann Arbor, Michigan. Jacqueline I. Stone is professor of religion at Princeton University. Her books include Original Enlightenment and the Transformation of Medieval Japanese Buddhism. She lives in Kingston, New Jersey.</t>
  </si>
  <si>
    <t>The Jesuits</t>
  </si>
  <si>
    <t>Cultures, Sciences, and the Arts, 1540-1773</t>
  </si>
  <si>
    <t>O'Malley, John W. / Kennedy, T. Frank / Harris, Steven J. / Bailey, Gauvin Alexander</t>
  </si>
  <si>
    <t>University of Toronto Press</t>
  </si>
  <si>
    <t xml:space="preserve"> HIS039000 HISTORY / Civilization; REL010000 RELIGION / Christianity / Catholic</t>
  </si>
  <si>
    <t>In recent years scholars in a range of disciplines have begun to re-evaluate the history of the Society of Jesus. Approaching the subject with new questions and methods, they have reconsidered the importance of the Society in many sectors, including those related to the sciences and the arts. They have also looked at the Jesuits as emblematic of certain traits of early modern Europeans, especially as those Europeans interacted with 'the Other' in Asia and the Americas.Originating in an international conference held at Boston College in 1997, the thirty-five essays here reflect this new historiographical trend. Focusing on the Old Society- the Society before its suppression in 1773 by papal edict- they examine the worldwide Jesuit undertaking in such fields as music, art, architecture, devotional writing, mathematics, physics, astronomy, natural history, public performance, and education, and they give special attention to the Jesuits' interaction with non-European cultures, in North and South America, China, India, and the Philippines. A picture emerges not only of the individual Jesuit, who might be missionary, diplomat, architect, and playwright over the course of his life in the Society, but also of the immense and many-faceted Jesuit enterprise as forming a kind of 'cultural ecosystem'.The Jesuits of the Old Society liked to think they had a way of proceeding special to themselves. The question, Was there a Jesuit style, a Jesuit corporate culture? is the thread that runs through this interdisciplinary collection of studies.</t>
  </si>
  <si>
    <t>ACKNOWLEDGMENTSCONTRIBUTORSINTRODUCTIONABBREVIATIONSPART ONERefraining Jesuit History 11 / The Historiography of the Society of Jesus:  Where Does It Stand Today?  JOHN W. O'MALLEY, S.J.2 / 'Le style jésuite n'existe pas': Jesuit  Corporate Culture and the Visual ArtsGAUVIN ALEXANDER BAILEY3 / The Fertility and the Shortcomings of  Renaissance Rhetoric: The Jesuit CaseMARC FUMAROLI4 / The Cultural Field of Jesuit ScienceRIVKA FELDHAY  PART TWOThe Roman Scene 5 / Two Farnese Cardinals and the Question of  Jesuit TasteCLARE ROBERTSON6 / Jesuit Thesis Prints and the Festive Academic Defence at the  Collegio RomanoLOUISE RICE7 / From The Eyes of All' to 'Usefull  Quarries in phihlosophy and good literature': Consuming Jesuit Science,  1600-1665MICHAEL JOHN GORMAN8 / Music History in the Musurgia univer-salts of Athanasius  KircherMARGARET MURATAPART THREEMobility: Overseas Missions and the Circulation of Culture9 / Mapping Jesuit Science: The Role of  Travel in the Geography of KnowledgeSTEVEN J. HARRIS10 / Jesuits, Jupiter's Satellites, and the  Académie Royale des SciencesFLORENCE HSIA11 / Exemplo  aeque ut verbo: The French Jesuits' Missionary WorldDOMINIQUE DESLANDRES12 / East and West: Jesuit Art and Artists in  Central Europe, and Central European Art in the AmericasTHOMAS DACOSTA KAUFMANN13 / The Role of the Jesuits in the Transfer  of Secular Baroque Culture to the Río de la Plata RegionMAGNUS MöRNER14 / Candide and a BoatT. FRANK KENNEDY, S.J.PART FOUREncounters with the Other: Between Assimilation and Domination 15 / Alessandro Valignano: The Jesuits and  Culture in the EastANDREW C. ROSS16 / Jesuit Corporate Culture As Shaped by  the Chinese&lt;</t>
  </si>
  <si>
    <t>Kathleen M. Comerford:&amp;lsquoCombines cutting-edge scholarship with traditional concerns &amp;hellip An excellent collection.´Thomas M. McCoog, S.J.:&amp;lsquoThe scope of the contributions is breathtaking.´Michael W. Maher, S.J.:&amp;lsquoAn important addition to the historiography of the Society of Jesus and the early modern world &amp;hellip Should be ignored only at a scholar´s risk.´Alison Shell:&amp;lsquoA triumphalist volume &amp;ndash and a triumphant one.´John W. Padberg, S.J., Director, Institute of Jesuit Sources, St. Louis, Missouri:'Cultural historians have been, with few exceptions, slow to appreciate the many cultural roles played by the Society of Jesus from its foundation onwards. These spectacularly learned, lively and wide-ranging essays begin the job. They follow the Jesuits into realms as apparently diverse as prayer and philology and into places as distant from one another as Prague and Paraguay. They reveal some of the extraordinary fertile research currently under way on every aspect of the Jesuit enterprise, from its historical origins to its effects on European political and cultural expansion. And though they shed a particularly bright new light on the histories of science, art, and architecture, they leave few segments of the early modern encyclopedia of the arts untouched.'Peter Burke, Emmanuel College, Cambridge University:'Cultural historians have been, with few exceptions, slow to appreciate the many cultural roles played by the Society of Jesus from its foundation onwards. These spectacularly learned, lively and wide-ranging essays begin the job. They follow the Jesuits into realms as apparently diverse as prayer and philology and into places as distant from one another as Prague and Paraguay. They reveal some of the extraordinary fertile research currently under way on every aspect of the Jesuit enterprise, from its historical origins to its ef</t>
  </si>
  <si>
    <t>O'MalleyJohn W.: John W. O'Malley, S.J., is professor in the Department of Church History at the Weston Jesuit School of Theology.BaileyGauvin Alexander: Gauvin Alexander Bailey is an associate Professor in the Department of Visual and Performing Arts at Clark University.HarrisSteven J.: Steven J. Harris is a professor at the Jesuit Institute, Boston College.KennedyT. Frank: T. Frank Kennedy, S.J. is a professor in and chair of the Department of Music at Boston College.</t>
  </si>
  <si>
    <t>A Handbook of Gods and Goddesses of the Ancient Near East</t>
  </si>
  <si>
    <t>Three Thousand Deities of Anatolia, Syria, Israel, Sumer, Babylonia, Assyria, and Elam</t>
  </si>
  <si>
    <t>Frayne, Douglas R. / Stuckey, Johanna H.</t>
  </si>
  <si>
    <t>Penn State University Press</t>
  </si>
  <si>
    <t>Ancient Near East</t>
  </si>
  <si>
    <t xml:space="preserve"> HIS026030 HISTORY / Middle East / Iraq; REL072000 RELIGION / Antiquities &amp; Archaeology; REL114000 RELIGION / Ancient</t>
  </si>
  <si>
    <t>From the tragic young Adonis to Za&amp;scaronhapuna, first among goddesses, this handbook provides the most complete information available on deities from the cultures and religions of the ancient Near East, including Anatolia, Syria, Israel, Sumer, Babylonia, Assyria, and Elam. The result of nearly fifteen years of research, this handbook is more expansive and covers a wider range of sources and civilizations than any previous reference works on the topic. Arranged alphabetically, the entries range from multiple pages of information to a single line&amp;mdashsometimes all that we know about a given deity. Where possible, each record discusses the deity´s symbolism and imagery, connecting it to the myths, rituals, and festivals described in ancient sources. Many of the entries are accompanied by illustrations that aid in understanding the iconography, and they all include references to texts in which the god or goddess is mentioned.Appropriate for both trained scholars and nonacademic readers, this book collects centuries of Near Eastern mythology into one volume. It will be an especially valuable resource for anyone interested in Assyriology, ancient religion, and the ancient Near East.</t>
  </si>
  <si>
    <t>&amp;ldquoA must for every scholar of the ancient religions of western Asia.&amp;rdquo&amp;mdashGary Beckman, author of The babilili-Ritual from Hattusa</t>
  </si>
  <si>
    <t>FrayneDouglas R.: Douglas R. Frayne was Associate Professor of Near and Middle Eastern Civilizations at the University of Toronto, where he also worked as editor of the Royal Inscriptions of Mesopotamia project.BeaulieuStéphane D.: Johanna H. Stuckey is University Professor Emerita at York University in Toronto. She is the author of Women´s Spirituality: Contemporary Feminist Approaches to Judaism, Christianity, Islam and Goddess Worship.</t>
  </si>
  <si>
    <t>A Culture of Ambiguity</t>
  </si>
  <si>
    <t>An Alternative History of Islam</t>
  </si>
  <si>
    <t>Bauer, Thomas</t>
  </si>
  <si>
    <t>Columbia University Press</t>
  </si>
  <si>
    <t>Islam</t>
  </si>
  <si>
    <t xml:space="preserve"> REL033000 RELIGION / History; REL037010 RELIGION / Islam / History; SOC048000 SOCIAL SCIENCE / Islamic Studies</t>
  </si>
  <si>
    <t>In this magisterial cultural and intellectual history, Thomas Bauer reconsiders classical and modern Islam by tracing differing attitudes toward ambiguity. Over a span of many centuries, he explores the tension between one strand that aspires to annihilate all uncertainties and a competing tendency that looks for ways to live with complexity.</t>
  </si>
  <si>
    <t>ForewordIntroduction  1. Cultural Ambiguity2. Does God Speak in Textual Variants?3. Does God Speak Ambiguously?  4. The Blessing of Dissent5. The Islamization of Islam  6. Language: A Serious Business and a Game7. The Ambiguity of Sexual Desire8. The Serene Look at the World  9. In Quest of CertaintyNotes  BibliographyIndex</t>
  </si>
  <si>
    <t>Konrad Hirschler, coeditor of The Damascus Fragments: Towards a History of the Qubbat al-khazna Corpus of Manuscripts and Documents:In this wonderful book, Thomas Bauer offers a truly fresh history of how Islam was lived and interpreted before the nineteenth century. With a focus on 'ambiguity,' he tells a fascinating story well beyond hackneyed clichés of 'medieval' bigots and zealots. Elegantly written, often witty, and always erudite, this is an outstandingly enjoyable must-read for anyone interested in Islam.Frank Griffel, author of The Formation of Post-Classical Philosophy in Islam:Thomas Bauer's A Culture of Ambiguity belongs to the rare class of books that can change our thinking about a whole era of history—here premodern Islam. It is highly innovative and offers new ways of understanding Arabic literature, from the Qur'an via Islamic law to the Arabian Nights. Ahmed El Shamsy, author of Rediscovering the Islamic Classics: How Editors and Print Culture Transformed an Intellectual Tradition:Thomas Bauer takes his audience on a delightfully opinionated and provocative journey through premodern Islamic cultural and intellectual history. His apt use of the theoretical lens of ambiguity will make readers look at both premodern and modern Islamic cultures—and beyond them at all cultural expressions—with new eyes.</t>
  </si>
  <si>
    <t>Thomas Bauer is professor and director of the Institute for Arabic and Islamic Studies at the University of Münster. He is the author of several acclaimed books in German.Hinrich Biesterfeldt is a retired professor of Oriental philology and Islamic studies at Ruhr University Bochum.Tricia Tunstall is an author, editor, and music educator.</t>
  </si>
  <si>
    <t>American Apocalypse</t>
  </si>
  <si>
    <t>A History of Modern Evangelicalism</t>
  </si>
  <si>
    <t>Sutton, Matthew Avery</t>
  </si>
  <si>
    <t>Denominational Studies, Ecumenism, World Christianity</t>
  </si>
  <si>
    <t xml:space="preserve"> HIS036060 HISTORY / United States / 20th Century; REL108020 RELIGION / Christian Church / History</t>
  </si>
  <si>
    <t>The first comprehensive history of modern American evangelicalism to appear in a generation, American Apocalypse shows how a group of radical Protestants, anticipating the end of the world, paradoxically transformed it.Matthew Avery Sutton draws on extensive archival research to document the ways an initially obscure network of charismatic preachers and their followers reshaped American religion, at home and abroad, for over a century. Perceiving the United States as besieged by Satanic forces—communism and secularism, family breakdown and government encroachment—Billy Sunday, Charles Fuller, Billy Graham, and others took to the pulpit and airwaves to explain how Biblical end-times prophecy made sense of a world ravaged by global wars, genocide, and the threat of nuclear extinction. Believing Armageddon was nigh, these preachers used what little time was left to warn of the coming Antichrist, save souls, and prepare the nation for God’s final judgment.By the 1980s, President Ronald Reagan and conservative Republicans appropriated evangelical ideas to create a morally infused political agenda that challenged the pragmatic tradition of governance through compromise and consensus. Following 9/11, the politics of apocalypse continued to resonate with an anxious populace seeking a roadmap through a world spinning out of control. Premillennialist evangelicals have erected mega-churches, shaped the culture wars, made and destroyed presidential hopefuls, and brought meaning to millions of believers. Narrating the story of modern evangelicalism from the perspective of the faithful, Sutton demonstrates how apocalyptic thinking continues to exert enormous influence over the American mainstream today.</t>
  </si>
  <si>
    <t>ContentsPrefacePrologueChapter 1. Jesus Is ComingChapter 2. Global War and Christian NationalismChapter 3. The Birth of FundamentalismChapter 4. The Culture Wars BeginChapter 5. American Education on TrialChapter 6. Seeking Salvation with the GOPChapter 7. The Rise of the TyrantsChapter 8. Christ’s Deal versus the New DealChapter 9. Reviving American ExceptionalismChapter 10. Becoming Cold Warriors for ChristChapter 11. Apocalypse NowEpilogueAbbreviationsNotesAcknowledgmentsIndex</t>
  </si>
  <si>
    <t>SuttonMatthew Avery: Matthew Avery Sutton is Edward R. Meyer Distinguished Professor of History at Washington State University.</t>
  </si>
  <si>
    <t>Formations of the Secular</t>
  </si>
  <si>
    <t>Christianity, Islam, Modernity</t>
  </si>
  <si>
    <t>Asad, Talal</t>
  </si>
  <si>
    <t>Cultural Memory in the Present</t>
  </si>
  <si>
    <t>Stanford University Press</t>
  </si>
  <si>
    <t>Comparative Studies</t>
  </si>
  <si>
    <t xml:space="preserve"> REL017000 RELIGION / Comparative Religion</t>
  </si>
  <si>
    <t>Opening with the provocative query “what might an anthropology of the secular look like?” this book explores the concepts, practices, and political formations of secularism, with emphasis on the major historical shifts that have shaped secular sensibilities and attitudes in the modern West and the Middle East.  Talal Asad proceeds to dismantle commonly held assumptions about the secular and the terrain it allegedly covers. He argues that while anthropologists have oriented themselves to the study of the “strangeness of the non-European world” and to what are seen as non-rational dimensions of social life (things like myth, taboo, and religion),the modern and the secular have not been adequately examined.  The conclusion is that the secular cannot be viewed as a successor to religion, or be seen as on the side of the rational. It is a category with a multi-layered history, related to major premises of modernity, democracy, and the concept of human rights. This book will appeal to anthropologists, historians, religious studies scholars, as well as scholars working on modernity.</t>
  </si>
  <si>
    <t xml:space="preserve">The American Journal of Islamic Social Sciences: ...Asad's brilliant study remains a defining piece of intellectual and scholarly contribution for all of those interested in exploring the religious and the secular in the modern era. Christian Scholar's Review: ...one of the most interesting scholars of religious writing today. Bryn Mawr Review of Comparative Literature: Formations of the Secular is also a difficult if stunningly eloquent book, a response both elusive and forthright to the many shelves of 'books on terrorism' which this country's trade publishers are rushing into print. Religion: This wonderfully illuminating book should be read alongside the author's Genealogies of Religion . . . H-Net Reviews: A dark but brilliantly original work, Formations of the Secular is one of the most important books on religion and the modern in recent years. </t>
  </si>
  <si>
    <t>Talal Asad is Distinguished Professor of Anthropology at the Graduate Center of the City University of New York. He is the author of Genealogies of Religion.</t>
  </si>
  <si>
    <t>Religions of Japan in Practice</t>
  </si>
  <si>
    <t>Tanabe, George J.</t>
  </si>
  <si>
    <t>8</t>
  </si>
  <si>
    <t>Other Religions</t>
  </si>
  <si>
    <t xml:space="preserve"> REL060000 RELIGION / Shintoism</t>
  </si>
  <si>
    <t>This anthology reflects a range of Japanese religions in their complex, sometimes conflicting, diversity. In the tradition of the Princeton Readings in Religions series, the collection presents documents (legends and miracle tales, hagiographies, ritual prayers and ceremonies, sermons, reform treatises, doctrinal tracts, historical and ethnographic writings), most of which have been translated for the first time here, that serve to illuminate the mosaic of Japanese religions in practice. George Tanabe provides a lucid introduction to the  patterned confusion  of Japan's religious practices. He has ordered the anthology's forty-five readings under the categories of  Ethical Practices,   Ritual Practices,  and  Institutional Practices,  moving beyond the traditional classifications of chronology, religious traditions (Shinto, Confucianism, Buddhism, etc.), and sects, and illuminating the actual orientation of people who engage in religious practices. Within the anthology's three broad categories, subdivisions address the topics of social values, clerical and lay precepts, gods, spirits, rituals of realization, faith, court and emperor, sectarian founders, wizards, and heroes, orthopraxis and orthodoxy, and special places. Dating from the eighth through the twentieth centuries, the documents are revealed to be open to various and evolving interpretations, their meanings dependent not only on how they are placed in context but also on how individual researchers read them. Each text is preceded by an introductory explanation of the text's essence, written by its translator. Instructors and students will find these explications useful starting points for their encounters with the varied worlds of practice within which the texts interact with readers and changing contexts. Religions of Japan in Practice is a compendium of relationships between great minds and ordinary people, abstruse theories and mundane acts, natural and supernatural p</t>
  </si>
  <si>
    <t xml:space="preserve"> Religions of Japan in Practice demonstrates the wide variety of topics and source materials being studied by current scholars of Japan. More important, its very diversity demands that we rethink scholarly categories and boundaries within the field of Japanese religious studies. Both teachers and students will find much that is new and fascinating. —William M. Bodiford, University of California, Los Angeles One of the finest anthologies available of primary documents illustrating the diversity and liveliness of Japanese religions.  An enormous undertaking . . . its value to those in the field of comparative religions is undeniable. </t>
  </si>
  <si>
    <t>George J. Tanabe, Jr., is Professor and Chair in the Department of Religion at the University of Hawaii. Having research interests covering doctrinal and practical issues in medieval and modern Japan, he is the author of MyÉe the Dreamkeeper, coeditor of The Lotus Sutra in Japanese Culture,  and coauthor of Practically Religious: Worldly Benefits and the Common Religion of Japan.</t>
  </si>
  <si>
    <t>Ablution, Initiation, and Baptism</t>
  </si>
  <si>
    <t>Late Antiquity, Early Judaism, and Early Christianity</t>
  </si>
  <si>
    <t>Hellholm, David / Vegge, Tor / Norderval, Øyvind / Hellholm, Christer</t>
  </si>
  <si>
    <t>Beihefte zur Zeitschrift für die neutestamentliche Wissenschaft</t>
  </si>
  <si>
    <t>176</t>
  </si>
  <si>
    <t>De Gruyter</t>
  </si>
  <si>
    <t>New Testament</t>
  </si>
  <si>
    <t>Historical, Political and Cultural Background</t>
  </si>
  <si>
    <t xml:space="preserve"> REL000000 RELIGION / General; REL015000 RELIGION / Christianity / History; REL033000 RELIGION / History; REL040010 RELIGION / Judaism / Rituals &amp; Practice; REL055000 RELIGION / Christian Rituals &amp; Practice / General; REL072000 RELIGION / Antiquities &amp; Archaeology</t>
  </si>
  <si>
    <t>The present volume is the result of an international collaboration of researchers who are excellent within their respective fields: interpretation of texts, studies of rites, archaeology, architecture, history of art, and cultural anthropology. They met for two conferences to discuss the significance of rites of ablution, initiation, and baptism and their interpretation in Late Antiquity, Early Judaism, and Early Christianity. The volume establishes a new international standard of research within these fields of scholarship.</t>
  </si>
  <si>
    <t xml:space="preserve"> Together, the three volumes provide an unparalleled interdisciplinary resource to which scholars will turn for years to come. James A. Kelhoffer in: Svensk exegetisk &amp;#197rbok 81 (2016)</t>
  </si>
  <si>
    <t>David Hellholm, University of Oslo, Norway Tor Vegge, University of Agder, Norway &amp;#216yvind Norderval, University of Oslo, Norway Christer Hellholm, Karlstad, Sweden.</t>
  </si>
  <si>
    <t>Receptions of Paul in Early Christianity</t>
  </si>
  <si>
    <t>The Person of Paul and His Writings Through the Eyes of His Early Interpreters</t>
  </si>
  <si>
    <t>Schröter, Jens / Butticaz, Simon / Dettwiler, Andreas</t>
  </si>
  <si>
    <t>234</t>
  </si>
  <si>
    <t>Paul</t>
  </si>
  <si>
    <t xml:space="preserve"> REL006040 RELIGION / Bible / Biography / New Testament; REL006100 RELIGION / Biblical Criticism &amp; Interpretation / New Testament; REL006220 RELIGION / Biblical Studies / New Testament; REL006720 RELIGION / Biblical Studies / Paul's Letters; REL015000 RELIGION / Christianity / History; REL067080 RELIGION / Christian Theology / History</t>
  </si>
  <si>
    <t>The volume examines the impact of Paul`s personality and theology in writings that became part of the New Testament and in texts ascribed to the ancient Christian apocrypha and the Apostolic Fathers. Paul`s influence is also shown in a collection of his letters, which became a major part of the New Testament. In doing so, the authors shed light on the process that led to the  canonical Paul .</t>
  </si>
  <si>
    <t>S. Butticaz, University Lausanne, A. Dettwiler, University Geneva, Switzerland, J. Schröter, Humboldt-University Berlin, Germany.</t>
  </si>
  <si>
    <t>A Sabda Reader</t>
  </si>
  <si>
    <t>Language in Classical Indian Thought</t>
  </si>
  <si>
    <t>Bronkhorst, Johannes</t>
  </si>
  <si>
    <t>Historical Sourcebooks in Classical Indian Thought</t>
  </si>
  <si>
    <t>Systematic Theology and Philosophy of Religion</t>
  </si>
  <si>
    <t>Philosophy of Religion</t>
  </si>
  <si>
    <t xml:space="preserve"> LCO004020 LITERARY COLLECTIONS / Asian / Indic; PHI038000 PHILOSOPHY / Language; REL051000 RELIGION / Philosophy</t>
  </si>
  <si>
    <t>The first reader on language in—and the language of—classical Indian philosophy, A Śabda Reader offers a comprehensive and pedagogically valuable treatment of this topic. It brings together newly translated passages by authors from a variety of traditions—Brahmin, Buddhist, Jaina—representing a number of schools of thought.</t>
  </si>
  <si>
    <t>PrefacePart I. IntroductionGeneral Observations About Philosophy in India1. The Brahmanical Background2. Buddhist Thought: Source of Inspiration3. The Grammarian Patanjali4. The Special Place of Sanskrit and the Veda5. Self-Contradictory Sentences6. Do Words Affect Cognition?7. Words and Sentences8. Other Denotative Functions of the WordPart II. Reader1. The Brahmanical Background2. Buddhist Thought: Source of Inspiration3. The Grammarian Patanjali4. The Special Place of Sanskrit and the Veda5. Self-Contradictory Sentences6. Do Words Affect Cognition?7. Words and Sentences8. Other Denotative Functions of the Word Index of Translated PassagesThe Texts and Their DatesChronological Table of Authors and WorksEditions UsedTechnical Terms and Their Equivalents in EnglishAbbreviationsNotesReferencesIndex</t>
  </si>
  <si>
    <t>Raffaele Torella, author of The Philosophical Traditions of India: An Appraisal:When in the Aitareya-Brāhmaṇa the goddess Vāc ('Language') says to the gods that she will take leave from them in the attempt of rescuing the stolen sacrifice, the gods were upset: 'No, you will not go: how could we do without Vāc?' In no other tradition did speculation on language have such a strong impact on philosophical thought as in premodern India. Both Brahmanical and Buddhist philosophers, in spite of their radically conflicting views on language (a marvelous reality from which we derive ultramundane and mundane knowledge for the former a highly dangerous and deceptive tool for the latter) brilliantly contributed to its investigation. Exploring the labyrinthine world of Indian linguistic thought, led by the firm hand of Johannes Bronkhorst, means entering Indian philosophy as a whole through the main door.Jan E.M. Houben, Professor of Sanskrit at the École Pratique des Hautes Études, PSL Université Paris:Never before has Indian philosophy of language been made accessible in such comprehensive, penetrating, and masterly fashion. Containing an original selection and careful translation of passages from around fifty different texts in Sanskrit, Vedic, and Pali, A Śabda Reader is an indispensable guide and sourcebook for students and scholars of India’s long, rich, and dynamic intellectual history.Piotr Balcerowicz, author of Early Asceticism in India: Ājīvikism and Jainism:A Śabda Reader provides a comprehensive survey of what arguably was the world’s richest speculation on language and its nature. It was a direct exposure to this tradition in the eighteenth and nineteenth centuries that prompted the emergence of modern linguistics. Part I presents an overview of a wide spectrum of topics, whereas Part II lets the Indian mind speak for itself: it offers a comprehensive selection of passages translated from their originals. The lu</t>
  </si>
  <si>
    <t>BronkhorstJohannes: Johannes Bronkhorst (PhD, Sanskrit and Pali, University of Pune) is Professor Emeritus of Sanskrit and Indian Studies at the University of Lausanne. He is the author of a number of books, including Karma (Hawaii, 2011), Buddhist Teaching in India (Wisdom, 2009), Tradition and Argument in Classical Indian Linguistics (Springer, 2013), Language and Reality (Brill, 2011), and How the Brahmins Won (Brill, 2016).Johannes Bronkhorst is professor emeritus of Sanskrit and Indian studies at the University of Lausanne. He is the author of a number of books, including Buddhist Teaching in India (2009) and How the Brahmins Won: From Alexander to the Guptas (2016).</t>
  </si>
  <si>
    <t>Yoga in Practice</t>
  </si>
  <si>
    <t>White, David Gordon</t>
  </si>
  <si>
    <t>34</t>
  </si>
  <si>
    <t xml:space="preserve"> HEA025000 HEALTH &amp; FITNESS / Yoga; REL024000 RELIGION / Eastern; REL042000 RELIGION / Meditations</t>
  </si>
  <si>
    <t>Yoga is a body of practice that spans two millennia and transcends the boundaries of any single religion, geographic region, or teaching lineage. In fact, over the centuries there have been many  yogas --yogas of battlefield warriors, of itinerant minstrels and beggars, of religious reformers, and of course, the yogas of mind and body so popular today. Yoga in Practice is an anthology of primary texts drawn from the diverse yoga traditions of India, greater Asia, and the West. This one-of-a-kind sourcebook features elegant translations of Hindu, Buddhist, Jain, and even Islamic yogic writings, many of them being made available in English for the very first time. Collected here are ancient, colonial, and modern texts reflecting a broad range of genres, from an early medical treatise in Sanskrit to Upanishadic verses on sacred sounds from a Tibetan catechetical dialogue to funerary and devotional songs still sung in India today and from a 1930s instructional guide by the grandfather of contemporary yoga to the private papers of a pioneer of tantric yoga in America.  Emphasizing the lived experiences to be found in the many worlds of yoga, Yoga in Practice includes David Gordon White's informative general introduction as well as concise introductions to each reading by the book's contributors.</t>
  </si>
  <si>
    <t xml:space="preserve"> Yoga in Practice deals with a topic of great academic significance and broad popular appeal, and the contributors are solid scholars who know their material inside out. Yoga is a global phenomenon, and this collection provides clarification of key points and careful contextualization of the history of ideas that has produced yoga. There are really no other books comparable in range, presentation, or quality. —Joseph S. Alter, University of Pittsburgh This volume fills a vacuum in yoga studies. An indispensable resource for teachers and students, it is also of immeasurable value to every thinking yoga practitioner. Through an astute selection of key texts, White effectively demonstrates that yoga is a collection of vibrant, disparate, and distinctive traditions, and he also highlights continuities that unite ideas and practices of yoga through two thousand years of history. —Suzanne Newcombe, Inform, based at the London School of Economics and Political Science For upper level undergraduates, graduate students, and intellectual practitioners desiring to engage the true variety of yoga, this dense and disparate collection is indispensable. ---Lloyd W. Pflueger, Religious Studies Review In this volume, which is designed to serve as a course on the historical development of the practice of yoga, editor White brings together many leading scholars to present and analyze twenty significant primary texts drawn from Hinduism, Buddhism, and Jainism (and a text from Islam). . . . Featuring a useful glossary, this work would be excellent as a course text or for upper-level undergraduate and graduate students undertaking research on yoga. It would also benefit practitioners who want to deepen their understanding.  This anthology makes available a wide variety of translations of primary sources on yoga, especially texts focused on practice, and places each in the broader context of the Indian traditions of yoga. The volume br</t>
  </si>
  <si>
    <t>David Gordon White is the J. F. Rowny Professor of Comparative Religion at the University of California, Santa Barbara. His books include Sinister Yogis and Tantra in Practice (Princeton).</t>
  </si>
  <si>
    <t>The Jesuits II</t>
  </si>
  <si>
    <t>Bailey, Gauvin Alexander / O'Malley, John W. / Kennedy, T. Frank / Harris, Steven J.</t>
  </si>
  <si>
    <t>With contributions from distinguished scholars from a dozen different countries, The Jesuits, II continues in the illustrious tradition of its predecessor to make an important contribution to religious memory.</t>
  </si>
  <si>
    <t>ACKNOWLEDGMENTSCONTRIBUTORSPREFACE ABBREVIATIONS INTRODUCTION JOHN W. O’MALLEY, S . J. PART ONEThe Society in Society 1 / Every Tub on Its Own Bottom: Funding a Jesuit College in Early Modern Europe OLWEN HUFTON2 / The Jesuits and the Art of Translation in Early Modern EuropePETER BURKE3 / Join the Jesuits, See the World: Early Modern Women in Spain and the Society of JesusELIZABETH RHODES4 / Between History and Myth: The Monita secreta Societatis Jesu SABINA PAVONE5 / Revolutionary Pedagogues? How Jesuits Used Education to Change SocietyJUDI LOACH6 / The Jesuit Garden PETER DAVIDSONPART TWOThe Visual Arts and the Arts of Persuasion7 / Jesuit Uses of Art in the Province of FlandersJEFFREY MULLER8 / Meditation, Ministry, and Visual Rhetoric in Peter Paul Rubens’s Program for the Jesuit Church in AntwerpANNA C. KNAP9 / Art in the Service of God: The Impact of the Society of Jesus on the Decorative Arts in PortugalNUNO VASSALLO E SILVA10 / Cultural Convergence at the Ends of the Earth: The Unique Art and Architecture of the Jesuit Missions to the Chiloé Archipelago (1608–1767)GAUVIN ALEXANDER BAILEY11 / The Rural Churches of the Jesuit Haciendas on the Southern Peruvian CoastHUMBERTO RODRÍGUEZ-CAMILLONI12 / Suzhou Prints and Western Perspective: The Painting Techniques of Jesuit Artists at the Qing Court, and Dissemination of the Contemporary Court Style of Painting to Mid-Eighteenth-Century Chinese Society through Woodblock PrintsHIROMITSU KOBAYASHIPART THREEScientific Knowledge, the Order of Nature, and Natural Theology13 / Picturing Jesuit Anti-Copernican Consensus: Astronomy and Biblical Exegesis in the Engraved Title-Page of Clavius’s Opera mathematica &lt;/I</t>
  </si>
  <si>
    <t>Kathleen M. Comerford:‘Combines cutting-edge scholarship with traditional concerns … An excellent collection.’Thomas M. McCoog, S.J.:‘The scope of the contributions is breathtaking.’Michael W. Maher, S.J.:‘An important addition to the historiography of the Society of Jesus and the early modern world … Should be ignored only at a scholar’s risk.’Alison Shell:‘A triumphalist volume – and a triumphant one.’</t>
  </si>
  <si>
    <t>Religions of Asia in Practice</t>
  </si>
  <si>
    <t>An Anthology</t>
  </si>
  <si>
    <t>Lopez, Donald S.</t>
  </si>
  <si>
    <t>2</t>
  </si>
  <si>
    <t xml:space="preserve"> REL007000 RELIGION / Buddhism / General (see also PHILOSOPHY / Buddhist)</t>
  </si>
  <si>
    <t>The acclaimed volumes of Princeton Readings in Religions present the remarkable range of all that is encompassed in the practice of religions, across the centuries and across the world. Religions of Asia in Practice: An Anthology brings together into a single volume the most important and fascinating selections from the volumes on Buddhism, India, China, Tibet, and Japan to give an overview of how religions have been lived by both ordinary and extraordinary people throughout the continent of Asia. These materials--many of which had never before been translated into any Western language--include ritual manuals, hagiographical and autobiographical writings, popular commentaries, instructions to children, poetry, and folktales. Each is preceded by a substantial introduction in which the translator discusses the text's history and influence and guides the reader through points of potential difficulty and particular interest. The volume includes, in addition, clear and compelling introductions to each of the major traditions. Religions of Asia in Practice: An Anthology offers a fascinating look at the spectrum of religious practices in Asia over almost three millennia. As such, it is ideally suited for use as a textbook in courses on world or Eastern religions as well as for the general reader.</t>
  </si>
  <si>
    <t>This volume serves as a complete introductory text to Asian religions (in theory as well as in practice), and should be used widely in college classrooms for decades to come.---Frederick M. Smith, Religious Studies Review</t>
  </si>
  <si>
    <t>Donald S. Lopez, Jr., is Carl W. Belser Professor of Buddhist and Tibetan Studies in the Department of Asian Languages and Cultures at the University of Michigan. He is the series editor of Princeton Readings in Religions.</t>
  </si>
  <si>
    <t>Buddhism and Medicine</t>
  </si>
  <si>
    <t>An Anthology of Modern and Contemporary Sources</t>
  </si>
  <si>
    <t>Salguero, C. Pierce</t>
  </si>
  <si>
    <t xml:space="preserve"> MED039000 MEDICAL / History; REL007010 RELIGION / Buddhism / History; REL106000 RELIGION / Religion &amp; Science</t>
  </si>
  <si>
    <t>Over the centuries, Buddhist ideas have influenced medical thought and practice in complex and varied ways in diverse regions and cultures. A companion to Buddhism and Medicine: An Anthology of Premodern Sources, this work presents a collection of modern and contemporary texts and conversations from across the Buddhist world dealing with the multifaceted relationship between Buddhism and medicine.Covering the early modern period to the present, this anthology focuses on the many ways Buddhism and medicine were shaped by the forces of colonialism, science, and globalization, as well as ruptures and reconciliations between tradition and modernity. Editor C. Pierce Salguero and an international collection of scholars highlight diversity and innovation in the encounters between Buddhist and medical thought. The chapters contain a wide range of sources presenting different perspectives rooted in distinct times and places, including translations of published and unpublished documents and transcripts of ethnographic interviews as well as accounts by missionaries and colonial authorities and materials from the contemporary United States and United Kingdom. Together, these varied sources illustrate the many intersections of Buddhism and medicine in the past and how this nexus continues to be crucial in today’s global context.</t>
  </si>
  <si>
    <t>AcknowledgmentsAbbreviationsIntroductionEarly Modernity1.  Buddhist Monastic Physicians’ Encounters with the Jesuits in Sixteenth-  and Seventeenth-Century Japan, as Told from Both Sides, by Katja  Triplett2. On Sickness, Society, and the New Self in Early Edo Japan: Soshin’s Dharma Words (Seventeenth Century), by Katja Triplett3.  Buddhism and Scholarly Medicine in Seventeenth-Century China: Three  Preaces to the Work of Yu Chang (1585–1664), by Volker Scheid4. An  Eighteenth-Century Mongolian Treatise on Smallpox Inoculation: Lobsang  Tsültim’s “The Practice of Preparing Medicine for the Planting of  Heaven’s White Flower” (1785), by Batsaikhan Norov, Vesna A. Wallace,  and Batchimeg Usukhbayar5. Psychosomatic Buddhist Medicine at the  Dawn of Modern Japan: Hara Tanzan’s “On the Difference Between the Brain  and the Spinal Cord” (1869), by Justin B. Stein6. No Sympathy for the Devils: A Colonial Polemic Against Yakṣa Healing Rituals (1851), by Alexander McKinley7.  “Enveloped in the Deep Darkness of Ignorance and Superstition”: Western  Observers of Buddhism and Medicine in the Kingdom of Siam in the  Colonial Era, by C. Pierce SalgueroRuptures and Reconciliations8. Three Tibetan Buddhist Texts on the Dangers of Tobacco (Late Nineteenth to Twenty-First Century), by Joshua Capitanio9. Buddhism and Biomedicine in Republican China: Taixu’s “Buddhism and Science” (1923) and Ding Fubao’s Essentials of Buddhist Studies (1920), by Gregory Adam Scott10. Reconciling Scripture and Surgery in Tibet: Khyenrap Norbu’s Arranging the Tree Trunks of Healing (1952), by William A. McGrath11. Healing Wisdom: An Appreciation of a Twentieth-Century Japanese Scientist’s Paintings of the Heart Sūtra, by Paula K. R. Arai12.  Mantras for Modernity: Nida Chenagtsang’s  Mantra Healing Is an  Indispensable Branch of Tibetan Traditional Medicine” (2015) and “A  Rough Explana</t>
  </si>
  <si>
    <t>Richard K. Payne, author of Language in the Buddhist Tantra of Japan: Indic Roots of Mantra:Health and illness have always been concerns of practitioners. These translations of exemplary medical texts from the recent past demonstrate the enduring medical tradition within Buddhism. Not merely a religious tradition, or a system of doctrinal claims, or the texts that contain those claims and their philosophic rationales, Buddhism is effectively a culture in its own right.Judith Farquhar, Max Palevsky Professor Emerita of Anthropology, University of Chicago:In this elegant sourcebook, C. Pierce Salguero and his collaborators demonstrate, with unprecedented scope, how very diverse are the world's Buddhisms and the world's medicines. Neither romanticizing nor dismissing the contributions of Asian religion to the history of healing, this project teaches us much about how humans have dealt with suffering, today and in the past.Justin Thomas McDaniel, author of The Lovelorn Ghost and the Magical Monk: Practicing Buddhism in Modern Thailand:This excellent volume should be an essential resource for students and scholars in the fields of Buddhism and science, medicine, magic, and healing. By drawing on a wide variety of both textual and ethnographic sources from colonial critiques to modern Facebook posts from across the Buddhist world, the editor and his contributors have provided a rare view into the study of Buddhism and medicine that goes far beyond the contemporary study of mindfulness and well-being.Robert H. Sharf, D. H. Chen Distinguished Professor of Buddhist Studies, University of California, Berkeley:Buddhism and Medicine is an invaluable sourcebook for the complex interplay between religion and medicine in Asia. It breaks ground on an astonishing range of topics and materials, and should be of interest to historians, anthropologists, and scholars of religion.</t>
  </si>
  <si>
    <t>C. Pierce Salguero is associate professor of Asian history and religious studies at Pennsylvania State University’s Abington College. He is the editor of Buddhism and Medicine: An Anthology of Premodern Sources (Columbia, 2017) and the author of Translating Buddhist Medicine in Medieval China (2014) and Traditional Thai Medicine (2016).</t>
  </si>
  <si>
    <t>Perspectives on Hebrew Scriptures I</t>
  </si>
  <si>
    <t>Comprising the contents of Journal of Hebrew Scriptures, volumes 1–4</t>
  </si>
  <si>
    <t>Zvi,  Ehud  Ben</t>
  </si>
  <si>
    <t>Perspectives on Hebrew Scriptures and its Contexts</t>
  </si>
  <si>
    <t>Gorgias Press</t>
  </si>
  <si>
    <t xml:space="preserve"> BIB000000 BIBLES / General</t>
  </si>
  <si>
    <t>This volume incorporates all the articles and reviews published in Volumes 1-4 (1996-2003) of the Journal of Hebrew Scriptures.</t>
  </si>
  <si>
    <t>Medea</t>
  </si>
  <si>
    <t>Essays on Medea in Myth, Literature, Philosophy, and Art</t>
  </si>
  <si>
    <t>Johnston, Sarah Iles / Clauss, James J.</t>
  </si>
  <si>
    <t>Ancient Religions</t>
  </si>
  <si>
    <t xml:space="preserve"> REL072000 RELIGION / Antiquities &amp; Archaeology</t>
  </si>
  <si>
    <t>From the dawn of European literature, the figure of Medea--best known as the helpmate of Jason and murderer of her own children--has inspired artists in all fields throughout all centuries. Euripides, Seneca, Corneille, Delacroix, Anouilh, Pasolini, Maria Callas, Martha Graham, Samuel Barber, and Diana Rigg are among the many who have given Medea life on stage, film, and canvas, through music and dance, from ancient Greek drama to Broadway. In seeking to understand the powerful hold Medea has had on our imaginations for nearly three millennia, a group of renowned scholars here examines the major representations of Medea in myth, art, and ancient and contemporary literature, as well as the philosophical, psychological, and cultural questions these portrayals raise. The result is a comprehensive and nuanced look at one of the most captivating mythic figures of all time. Unlike most mythic figures, whose attributes remain constant throughout mythology, Medea is continually changing in the wide variety of stories that circulated during antiquity. She appears as enchantress, helper-maiden, infanticide, fratricide, kidnapper, founder of cities, and foreigner. Not only does Medea's checkered career illuminate the opposing concepts of self and other, it also suggests the disturbing possibility of otherness within self. In addition to the editors, the contributors include Fritz Graf, Nita Krevans, Jan Bremmer, Dolores M. O'Higgins, Deborah Boedeker, Carole E. Newlands, John M. Dillon, Martha C. Nussbaum, Christiane Sourvinou-Inwood, and Marianne McDonald.</t>
  </si>
  <si>
    <t xml:space="preserve"> Medea is a model of how one goes about configuring and interpreting any of our long-lasting inheritances from Greek myth.... The richness of its subject should make this book appeal to a wide audience. —Richard P. Martin</t>
  </si>
  <si>
    <t>James J. Clauss is Associate Professor of Classics at the University of Washington and is the author of The Best of the Argonauts. Sarah Iles Johnston is Associate Professor of Classics at The Ohio State University and is the author of Hekate Soteira.</t>
  </si>
  <si>
    <t>Buddhism in Practice</t>
  </si>
  <si>
    <t>Abridged Edition</t>
  </si>
  <si>
    <t>29</t>
  </si>
  <si>
    <t>This anthology, first published in 1995, illustrates the vast scope of Buddhist practice in Asia, past and present. Re-released now in a slimmer but still extensive edition, Buddhism in Practice presents a selection of thirty-five translated texts--each preceded by a substantial introduction by its translator. These unusual sources provides the reader with a sense of the remarkable diversity of the practices of persons who over the course of 2,500 years have been identified, by themselves or by others, as Buddhists. Demonstrating the many continuities among the practices of Buddhist cultures widely separated by both history and geography, Buddhism in Practice continues to provide an ideal introduction to Buddhism and a source of new insights for scholars.</t>
  </si>
  <si>
    <t xml:space="preserve"> Praise for Princeton's previous edition:  Buddhism in Practice . . . constitute[s] a benchmark of where Buddhist studies has been, and where it is going. By endeavoring to break the circularity of the knowledge process, by which we recognize as 'Buddhist' only what we already think of as Buddhist, Lopez has opened a new course for a self-reflexive Buddhology.  ---Timothy Brook, Journal of Asian StudiesPraise for Princeton's previous edition: These selections consistently reveal new vistas on the Buddhist landscape or illuminate old views from new angles. —John S. Strong, Bates College Praise for Princeton's previous edition:  Like an all-star professional athletic team, the contributors to this volume bring credentials as world famous scholars of Buddhism. . . . [This] anthology contains a variety that shatters the narrowness of previous collections of texts.  ---William Huntley, Education About ASIA</t>
  </si>
  <si>
    <t>Donald S. Lopez Jr., is Arthur E. Link Distinguished University Professor of Buddhist and Tibetan Studies at the University of Michigan. He is the editor of three other volumes in this series: Religions of Tibet in Practice, Religions of India in Practice, and Religions of China in Practice.</t>
  </si>
  <si>
    <t>Job</t>
  </si>
  <si>
    <t>A New Translation</t>
  </si>
  <si>
    <t>Greenstein, Edward L.</t>
  </si>
  <si>
    <t xml:space="preserve"> REL006090 RELIGION / Biblical Criticism &amp; Interpretation / Old Testament; REL040040 RELIGION / Judaism / Sacred Writings</t>
  </si>
  <si>
    <t>This revelatory new translation of Job by one of the world´s leading biblical scholars will reshape the way we read this canonical text The book of Job has often been called the greatest poem ever written. The book, in Edward Greenstein´s characterization, is a Wunderkind, a genius emerging out of the confluence of two literary streams&amp;rdquo which dazzles like Shakespeare with unrivaled vocabulary and a penchant for linguistic innovation.&amp;rdquo Despite the text´s literary prestige and cultural prominence, no English translation has come close to conveying the proper sense of the original. The book has consequently been misunderstood in innumerable details and in its main themes. &amp;#160 Edward Greenstein´s new translation of Job is the culmination of decades of intensive research and painstaking philological and literary analysis, offering a major reinterpretation of this canonical text. Through his beautifully rendered translation and insightful introduction and commentary, Greenstein presents a new perspective: Job, he shows, was defiant of God until the end. The book is more about speaking truth to power than the problem of unjust suffering.</t>
  </si>
  <si>
    <t>Edward L. Greenstein is professor emeritus of Bible at Bar-Ilan University and a prolific, world-renowned scholar in many areas of biblical and ancient Near Eastern studies.</t>
  </si>
  <si>
    <t>The Autobiography of Solomon Maimon</t>
  </si>
  <si>
    <t>The Complete Translation</t>
  </si>
  <si>
    <t>Maimon, Solomon</t>
  </si>
  <si>
    <t>Socher, Abraham / Melamed, Yitzhak Y.</t>
  </si>
  <si>
    <t xml:space="preserve"> BIO018000 BIOGRAPHY &amp; AUTOBIOGRAPHY / Religious; BIO026000 BIOGRAPHY &amp; AUTOBIOGRAPHY / Personal Memoirs; REL040030 RELIGION / Judaism / History; REL051000 RELIGION / Philosophy; SOC049000 SOCIAL SCIENCE / Jewish Studies</t>
  </si>
  <si>
    <t>The first complete and annotated English translation of Maimon’s influential and delightfully entertaining memoirSolomon Maimon's autobiography has delighted readers for more than two hundred years, from Goethe, Schiller, and George Eliot to Walter Benjamin and Hannah Arendt. The American poet and critic Adam Kirsch has named it one of the most crucial Jewish books of modern times. Here is the first complete and annotated English edition of this enduring and lively work.Born into a down-on-its-luck provincial Jewish family in 1753, Maimon quickly distinguished himself as a prodigy in learning. Even as a young child, he chafed at the constraints of his Talmudic education and rabbinical training. He recounts how he sought stimulation in the Hasidic community and among students of the Kabbalah--and offers rare and often wickedly funny accounts of both. After a series of picaresque misadventures, Maimon reached Berlin, where he became part of the city's famed Jewish Enlightenment and achieved the philosophical education he so desperately wanted, winning acclaim for being the  sharpest  of Kant's critics, as Kant himself described him.This new edition restores text cut from the abridged 1888 translation by J. Clark Murray, which has long been the only available English edition. Paul Reitter's translation is brilliantly sensitive to the subtleties of Maimon's prose while providing a fluid rendering that contemporary readers will enjoy, and is accompanied by an introduction and notes by Yitzhak Melamed and Abraham Socher that give invaluable insights into Maimon and his extraordinary life. The book also features an afterword by Gideon Freudenthal that provides an authoritative overview of Maimon's contribution to modern philosophy.</t>
  </si>
  <si>
    <t xml:space="preserve"> Reitter's translation captures the drive, energy, humor, and occasional irreverence of the original German, while annotations by Melamed and Socher supply the information readers need to read Maimon's autobiography with pleasure. —Jonathan M. Hess, author of Deborah and Her Sisters: How One Nineteenth-Century Melodrama and a Host of Celebrated Actresses Put Judaism on the World Stage This new translation of Maimon's pathbreaking autobiography is timely, and the editors and translator are exactly the right team to pull it off. It is a kind of Jewish picaresque, with Maimon playing the role of the rude barbarian who can't help but import his Talmudic sensibility into the philosophical debates of late eighteenth-century Germany. —David Biale, coauthor of Hasidism: A New History</t>
  </si>
  <si>
    <t>Yitzhak Y. Melamed is the Charlotte Bloomberg Professor of Philosophy at Johns Hopkins University. Abraham Socher is associate professor of Jewish studies and religion at Oberlin College. Paul Reitter is professor of Germanic languages and literatures at Ohio State University. Gideon Freudenthal is professor emeritus at Tel Aviv University's Cohn Institute for the History and Philosophy of Science and Ideas.</t>
  </si>
  <si>
    <t>Trent</t>
  </si>
  <si>
    <t>What Happened at the Council</t>
  </si>
  <si>
    <t>O'Malley, John W.</t>
  </si>
  <si>
    <t xml:space="preserve"> REL010000 RELIGION / Christianity / Catholic; REL033000 RELIGION / History; REL067000 RELIGION / Christian Theology / General</t>
  </si>
  <si>
    <t>Trent, the Catholic Church`s attempt to put its house in order after the Reformation, has long been praised and blamed for things it never did. This one-volume history, the first in modern times, explores the volatile issues that pushed several Holy Roman emperors, kings and queens of France, five popes, and all of Europe to the brink of disaster.</t>
  </si>
  <si>
    <t>ContentsIntroduction1. The Fifteenth-Century Prelude2. The Struggle to Convoke the Council3. The First Period, 1545–15474. The Middle Years, 1547–15625. The Council Resumes, 1562–15636. The Council ConcludesEpilogueAppendix A: The Twenty-Five Sessions of the Council of TrentAppendix B: The Tridentine Profession of FaithAbbreviationsNotesAcknowledgmentsIndex</t>
  </si>
  <si>
    <t>John W. O`Malley is University Professor at Georgetown University.</t>
  </si>
  <si>
    <t>The Book of Isaiah According to the Syriac Peshitta Version with English Translation</t>
  </si>
  <si>
    <t>Surath Kthob</t>
  </si>
  <si>
    <t xml:space="preserve"> REL006410 RELIGION / Biblical Reference / Language Study</t>
  </si>
  <si>
    <t>A new English translation of the Syriac Peshitta along with the Syriac text carried out by an international team of scholars. Greenberg and Walter have produced an annotated translation of the Peshitta version of the Book of Isaiah, while Kiraz and Bali have edited the Peshitta text. The English translation and the Syriac text are shown on facing pages so that both can be studied together.</t>
  </si>
  <si>
    <t>Table of Contents (page 7)FOREWORD TO THE EDITION (page 9)Making of the Text (page 9)Orthographic Diversions from Leiden and Mosul (page 11)Orthographic Diversions from Mosul (page 12)Text Organization (page 13)Acknowledgements (page 13)ABBREVIATIONS (page 15)INTRODUCTION TO THE TRANSLATION (page 17)The Peshi?ta (page 17)The Book of Isaiah (page 17)Translation Policy (page 18)Notes (page 18)Translation Technique (page 19)Mistranslation (page 22)Inner-Syriac Corruption (page 22)Meaning Obscure (page 23)Names (page 23)Addendum 1: Mistranslation (page 23)Addendum 2: Inner-Syriac Corruption. (page 26)Addendum 3: Meaning Obscure (page 27)APPENDIX 1: VERSIFICATION (page 29)APPENDIX 2: VARIANT READINGS (page 31)APPENDIX 3: NAMES (page 39)Common Syriac Proper Names (page 39)Replacement (page 39)Initial Positions (page 39)Medial Positions (page 40)Endings (page 41)Sibilants (Initial, Medial, Final) (page 41)Translation (page 42)BIBLIOGRAPHY (page 43)LEXICA AND DICTIONARIES (page 43)REFERENCE (page 43)GENERAL INTEREST (page 43)TEXT AND TRANSLATION (page 45)Chapter 66 (page 50)Chapter 65 (page 56)Chapter 64 (page 60)Chapter 63 (page 64)Chapter 62 (page 68)Chapter 61 (page 72)Chapter 60 (page 78)Chapter 59 (page 84)Chapter 58 (page 88)Chapter 57 (page 94)Chapter 56 (page 98)Chapter 55 (page 102)Chapter 54 (page 106)Chapter 53 (page 110)Chapter 52 (page 114)Chapter 51 (page 120)Chapter 50 (page 124)Chapter</t>
  </si>
  <si>
    <t>Jewish Magic and Superstition</t>
  </si>
  <si>
    <t>A Study in Folk Religion</t>
  </si>
  <si>
    <t>Trachtenberg, Joshua</t>
  </si>
  <si>
    <t>University of Pennsylvania Press</t>
  </si>
  <si>
    <t>Jewish Studies</t>
  </si>
  <si>
    <t>Introductions and Overviews</t>
  </si>
  <si>
    <t xml:space="preserve"> REL040010 RELIGION / Judaism / Rituals &amp; Practice</t>
  </si>
  <si>
    <t>Alongside the formal development of Judaism from the eleventh through the sixteenth centuries, a robust Jewish folk religion flourished&amp;mdashideas and practices that never met with wholehearted approval by religious leaders yet enjoyed such wide popularity that they could not be altogether excluded from the religion. According to Joshua Trachtenberg, it is not possible truly to understand the experience and history of the Jewish people without attempting to recover their folklife and beliefs from centuries past.Jewish Magic and Superstition is a masterful and utterly fascinating exploration of religious forms that have all but disappeared yet persist in the imagination. The volume begins with legends of Jewish sorcery and proceeds to discuss beliefs about the evil eye, spirits of the dead, powers of good, the famous legend of the golem, procedures for casting spells, the use of gems and amulets, how to battle spirits, the ritual of circumcision, herbal folk remedies, fortune telling, astrology, and the interpretation of dreams.First published more than sixty years ago, Trachtenberg's study remains the foundational scholarship on magical practices in the Jewish world and offers an understanding of folk beliefs that expressed most eloquently the everyday religion of the Jewish people.</t>
  </si>
  <si>
    <t>Foreword by Moshe IdelPrefaceI. the Legend of Jewish SorceryII. The Truth Behind the LegendIII. The Powers of EvilIV. Man and the DemonsV. The Spirits of the DeadVI. The Powers of GoodVII.  In the Nature of . . . VIII. The Bible in MagicIX. The Magical ProcedureX. AmuletsXI. The War with the SpiritsXII. Nature and ManXIII. MedicineXIV. DivinationXV. DreamsXVI. AstrologyAppendix I. The Formation of Magical NamesAppendix II. Ms Sefer Gematriaot on GemsAbbreviations and Hebrew TitlesNotesBibliographyGlossary of Hebrew TermsIndex</t>
  </si>
  <si>
    <t>Joshua Trachtenberg (1904-59) served in the American rabbinate for nearly three decades. He is the author of The Devil and the Jews. Moshe Idel is Professor of Jewish Thought at the Hebrew University of Jerusalem. His numerous publications include Kabbalah: New Perspectives, Messianic Mystics, and Hasidism: Between Ecstasy and Magic. He received the Israel Prize for excellence in the field of Jewish philosophy in 1999.</t>
  </si>
  <si>
    <t>White Christian Privilege</t>
  </si>
  <si>
    <t>The Illusion of Religious Equality in America</t>
  </si>
  <si>
    <t>Joshi, Khyati Y.</t>
  </si>
  <si>
    <t>New York University Press</t>
  </si>
  <si>
    <t xml:space="preserve"> REL012000 RELIGION / Christian Life / General; REL084000 RELIGION / Religion, Politics &amp; State; REL108000 RELIGION / Christian Church / General</t>
  </si>
  <si>
    <t>Exposes the invisible ways in which Christian privilege disadvantages religious minorities in AmericaThe United States is recognized as the most religiously diverse country in the world, and yet its laws and customs, which many have come to see as normal features of American life, actually keep the Constitutional ideal of “religious freedom for all” from becoming a reality. Christian beliefs, norms, and practices infuse our society they are embedded in our institutions, creating the structures and expectations that define the idea of “Americanness.” Religious minorities still struggle for recognition and for the opportunity to be treated as fully and equally legitimate members of American society. From the court room to the classroom, their scriptures and practices are viewed with suspicion, and bias embedded in centuries of Supreme Court rulings create structural disadvantages that endure today.  In White Christian Privilege, Khyati Y. Joshi traces Christianity’s influence on the American experiment from before the founding of the Republic to the social movements of today. Mapping the way through centuries of slavery, westward expansion, immigration, and citizenship laws, she also reveals the ways Christian privilege in the United States has always been entangled with notions of White supremacy.Through the voices of Christians and religious minorities, Joshi explores how Christian privilege and White racial norms affect the lives of all Americans, often in subtle ways that society overlooks. By shining a light on the inequalities these privileges create, Joshi points the way forward, urging readers to help remake America as a diverse democracy with a commitment to true religious freedom.</t>
  </si>
  <si>
    <t>Paul Spickard, Distinguished Professor of History, University of California, Santa Barbara:Illuminates the myriad ways that social structures, individual actions, and cultural assumptions have brought White Christians outsized power and freedom from responsibility. Thoughtful people of all races and faiths need to read and heed her words.</t>
  </si>
  <si>
    <t>JoshiKhyati Y.: Khyati Y. Joshi is a Professor at Fairleigh Dickinson University, author of New Roots in America’s Sacred Ground: Religion, Race, and Ethnicity in Indian America, and co-editor of Teaching for Diversity and Social Justice, Third Edition.Khyati Y. Joshi is a Professor at Fairleigh Dickinson University, author of New Roots in America’s Sacred Ground: Religion, Race, and Ethnicity in Indian America, and co-editor of Teaching for Diversity and Social Justice, Third Edition.</t>
  </si>
  <si>
    <t>Border Lines</t>
  </si>
  <si>
    <t>The Partition of Judaeo-Christianity</t>
  </si>
  <si>
    <t>Boyarin, Daniel</t>
  </si>
  <si>
    <t>Divinations: Rereading Late Ancient Religion</t>
  </si>
  <si>
    <t xml:space="preserve"> REL015000 RELIGION / Christianity / History; REL040030 RELIGION / Judaism / History</t>
  </si>
  <si>
    <t>The historical separation between Judaism and Christianity is often figured as a clearly defined break of a single entity into two separate religions. Following this model, there would have been one religion known as Judaism before the birth of Christ, which then took on a hybrid identity. Even before its subsequent division, certain beliefs and practices of this composite would have been identifiable as Christian or Jewish.In Border Lines, however, Daniel Boyarin makes a striking case for a very different way of thinking about the historical development that is the partition of Judaeo-Christianity.There were no characteristics or features that could be described as uniquely Jewish or Christian in late antiquity, Boyarin argues. Rather, Jesus-following Jews and Jews who did not follow Jesus lived on a cultural map in which beliefs, such as that in a second divine being, and practices, such as keeping kosher or maintaining the Sabbath, were widely and variably distributed. The ultimate distinctions between Judaism and Christianity were imposed from above by  border-makers,  heresiologists anxious to construct a discrete identity for Christianity. By defining some beliefs and practices as Christian and others as Jewish or heretical, they moved ideas, behaviors, and people to one side or another of an artificial border&amp;mdashand, Boyarin significantly contends, invented the very notion of religion.</t>
  </si>
  <si>
    <t>Preface: Interrogate My LoveList of AbbreviationsChapter 1. IntroductionPART I. MAKING A DIFFERENCE: THE HERESIOLOGICAL BEGINNINGS OF CHRISTIANITY AND JUDAISMChapter 2. Justin's Dialogue with the Jews: The Beginnings of OrthodoxyChapter 3. Naturalizing the Border: Apostolic Succession in the MishnaPART II. THE CRUCIFIXION OF THE LOGOS: HOW LOGOS THEOLOGY BECAME CHRISTIANChapter 4. The Intertextual Birth of the Logos: The Prologue to John as a Jewish MidrashChapter 5. The Jewish Life of the Logos: Logos Theology in Pre- and Pararabbinic JudaismChapter 6. The Crucifixion of the Memra: How the Logos Became ChristianPART III. SPARKS OF THE LOGOS: HISTORICIZING RABBINIC RELIGIONChapter 7. The Yavneh Legend of the Stammaim: On the Invention of the Rabbis in the Sixth CenturyChapter 8.  When the Kingdom Turned to Minut : The Christian Empire and the Rabbinic Refusal of ReligionConcluding Political Postscript: A FragmentNotesBibliographyIndexAcknowledgments</t>
  </si>
  <si>
    <t xml:space="preserve"> Boyarin's book challenges the ordinary usage of the terms 'Judaism' and 'Christianity' and juxtaposes the formation of orthodoxy as it is formulated within rabbinic tradition and among Christians of the patristic period. His bold thesis will no doubt prove controversial and important. &amp;mdashElaine Pagels, author of Beyond Belief: The Secret Gospel of Thomas Encourages us to see historic Christianity as but one expression of a universalistic potential in Jewish monotheism. . . . In a fruitful career not yet nearly over, Border Lines, the culmination of many years of work, may well remain Daniel Boyarin's masterpiece. &amp;mdashJack Miles, Commonweal Boyarin proposes that by constructing the categories of religious orthodoxy and heresy, second-century Gentile Christians created the concept of religion which pervades the Western world to this day. The work is intensely provocative and innovative and is destined to take its proper place as a modern classic among Boyarin's previous works. &amp;mdashShofar</t>
  </si>
  <si>
    <t>Daniel Boyarin is the Taubman Professor of Talmudic Culture in the Departments of Near Eastern Studies and Rhetoric at the University of California, Berkeley. He is the author of Dying for God: Martyrdom and the Making of Christianity, Judaism and A Radical Jew: Paul and the Politics of Identity, and other books.</t>
  </si>
  <si>
    <t>The Gnostic Scriptures</t>
  </si>
  <si>
    <t>The Anchor Yale Bible Reference Library</t>
  </si>
  <si>
    <t xml:space="preserve"> REL006080 RELIGION / Biblical Criticism &amp; Interpretation / General; REL067000 RELIGION / Christian Theology / General; REL112000 RELIGION / Gnosticism</t>
  </si>
  <si>
    <t>A collection of extra-biblical scriptures written by the gnostics, updated with three ancient texts including the recently discovered Gospel of Judas “The one indispensable book for the understanding of Gnosis and Gnosticism.”—Harold Bloom This definitive introduction to the gnostic scriptures provides a crucial look at the theology, religious atmosphere, and literary traditions of ancient Christianity and Hellenistic Judaism. It provides authoritative translations of ancient texts from Greek, Latin, and Coptic, with introductions, bibliographies, and annotations. The texts are organized to reflect the history of gnosticism in the second through fourth century CE. This second edition provides updates throughout and adds three new ancient texts, including the recently discovered Gospel of Judas.</t>
  </si>
  <si>
    <t>LaytonBentley: Bentley Layton is the Goff Professor Emeritus of Religious Studies and Near Eastern Languages and Civilizations at Yale University. David Brakke is the Joe R. Engle Chair in the History of Christianity and Professor of History at the Ohio State University.</t>
  </si>
  <si>
    <t>Prophetic Divination</t>
  </si>
  <si>
    <t>Essays in Ancient Near Eastern Prophecy</t>
  </si>
  <si>
    <t>Nissinen, Martti</t>
  </si>
  <si>
    <t>Beihefte zur Zeitschrift für die alttestamentliche Wissenschaft</t>
  </si>
  <si>
    <t>494</t>
  </si>
  <si>
    <t xml:space="preserve"> LIT004210 LITERARY CRITICISM / Jewish; REL000000 RELIGION / General; REL006080 RELIGION / Biblical Criticism &amp; Interpretation / General; REL006090 RELIGION / Biblical Criticism &amp; Interpretation / Old Testament; REL006410 RELIGION / Biblical Reference / Language Study; REL114000 RELIGION / Ancient</t>
  </si>
  <si>
    <t>Prophecy was a wide-spread phenomenon in the ancient world - not only in ancient Israel but in the whole Eastern Mediterranean cultural sphere. This is demonstrated by documents from the ancient Near East, that have been the object of Martti Nissinen`s research for more than twenty years. Nissinen's studies have had a formative influence on the study of the prophetic phenomenon. The present volume presents a selection of thirty-one essays, bringing together essential aspects of prophetic divination in the ancient Near East. The first section of the volume discusses prophecy from theoretical perspectives. The second sections contains studies on prophecy in texts from Mari and Assyria and other cuneiform sources. The third section discusses biblical prophecy in its ancient Near Eastern context, while the fourth section focuses on prophets and prophecy in the Hebrew Bible/Old Testament. Even prophecy in the Dead Sea Scrolls is discussed in the fifth section. The articles are essential reading for anyone studying ancient prophetic phenomenon.</t>
  </si>
  <si>
    <t>Martti Nissinen, University of Helsinki, Finland.</t>
  </si>
  <si>
    <t>The Role of Women in Work and Society in the Ancient Near East</t>
  </si>
  <si>
    <t>Lion, Brigitte / Michel, Cécile</t>
  </si>
  <si>
    <t>Studies in Ancient Near Eastern Records (SANER)</t>
  </si>
  <si>
    <t>13</t>
  </si>
  <si>
    <t xml:space="preserve"> HIS002000 HISTORY / Ancient / General; HIS026000 HISTORY / Middle East / General; HIS054000 HISTORY / Social History; REL006090 RELIGION / Biblical Criticism &amp; Interpretation / Old Testament; SOC026000 SOCIAL SCIENCE / Sociology / General</t>
  </si>
  <si>
    <t>Economic history is well documented in Assyriology, thanks to the preservation of dozens of thousands of clay tablets recording administrative operations, contracts and acts dealing with family law. Despite these voluminous sources, the topic of work and the contribution of women have rarely been addressed.This book examines occupations involving women over the course of three millennia of Near Eastern history. It presents the various aspects of women as economic agents inside and outside of the family structure. Inside the family, women were the main actors in the production of goods necessary for everyday life. In some instances, their activities exceeded the simple needs of the household and were integrated within the production of large organizations or commercial channels. The contributions presented in this volume are representative enough to address issues in various domains: social, economic, religious, etc., from varied points of view: archaeological, historical, sociological, anthropological, and with a gender perspective.This book will be a useful tool for historians, anthropologists, archaeologists and graduate students interested in the economy of the ancient Near East and in women and gender studies.</t>
  </si>
  <si>
    <t xml:space="preserve"> [...] the contributions have a high philological and historical value. The work certainly deserves a close attention, because it concerns a rarely examined aspect of the economic and social life in Antiquity. We should be thankful to the editors of the volume, B. Lion and C. Michel, for having prepared this work for publication. Edward Lipinski in: The Polish Journal of Biblical Research 15, 2016, pp. 84-86   This is an excellent book [...] Marten Stol in: OLZ 114-2 (2019), 123-126</t>
  </si>
  <si>
    <t>Brigitte Lion, Charles-de-Gaulle University, Lille, France and Cècile Michel, CNRS, Nanterre, France.</t>
  </si>
  <si>
    <t>Secularism and Freedom of Conscience</t>
  </si>
  <si>
    <t>Taylor, Charles / Maclure,  Jocelyn</t>
  </si>
  <si>
    <t xml:space="preserve"> PHI000000 PHILOSOPHY / General; PHI019000 PHILOSOPHY / Political; REL084000 RELIGION / Religion, Politics &amp; State</t>
  </si>
  <si>
    <t>Secularism: the definition of this word is as practical and urgent as income inequalities or the paths to sustainable development. In this wide-ranging analysis, Jocelyn Maclure and Charles Taylor provide a clearly reasoned, articulate account of the two main principles of secularism&amp;mdashequal respect, and freedom of conscience&amp;mdashand its two operative modes&amp;mdashseparation of Church (or mosque or temple) and State, and State neutrality vis-&amp;agrave-vis religions. But more crucially, they make the powerful argument that in our ever more religiously diverse, politically interconnected world, secularism, properly understood, may offer the only path to religious and philosophical freedom.Secularism and Freedom of Conscience grew out of a very real problem&amp;mdashQuebec´s need for guidelines to balance the equal respect due to all citizens with the right to religious freedom. But the authors go further, rethinking secularism in light of other critical issues of our time. The relationship between religious beliefs and deeply-held secular convictions, the scope of the free exercise of religion, and the place of religion in the public sphere are aspects of the larger challenge Maclure and Taylor address: how to manage moral and religious diversity in a free society. Secularism, they show, is essential to any liberal democracy in which citizens adhere to a plurality of conceptions of what gives meaning and direction to human life. The working model the authors construct in this nuanced account is capacious enough to accommodate difference and freedom of conscience, while holding out hope for a world in which diversity no longer divides us.</t>
  </si>
  <si>
    <t>ContentsIntroduction: Secularism TodayPart 1: Secularism1. Moral Pluralism, Neutrality, and Secularism2. The Principles of Secularism3. Regimes of Secularism4. Public Sphere and Private Sphere5. Religious Symbols and Rituals in the Public Space6. Liberal-Pluralist Secularism: The Case of QuebecPart 2: Freedom of Conscience7. The Legal Obligation for Reasonable Accommodation8. Are Religious Beliefs “Expensive Tastes”? Choices, Circumstances, and Individual Responsibility9. The Subjective Conception of Freedom of Religion and the Individualization of Belief10. Does the Legal Obligation for Accommodation Favor Religion? Religious and Secular Convictions of Conscience11. The Reasonable Limits to Freedom of ConscienceConclusion: The Future of SecularismNotes</t>
  </si>
  <si>
    <t>MaclureJocelyn: Jocelyn Maclure is Professeur agr&amp;eacuteg&amp;eacute de philosophie at Universit&amp;eacute Laval.TaylorCharles: Charles Taylor is Professor Emeritus of Philosophy at McGill University.</t>
  </si>
  <si>
    <t>How To Do Things With Tears</t>
  </si>
  <si>
    <t>Ritual Lamenting in Ancient Mesopotamia</t>
  </si>
  <si>
    <t>Delnero, Paul</t>
  </si>
  <si>
    <t>26</t>
  </si>
  <si>
    <t xml:space="preserve"> ARC006000 ARCHITECTURE / Individual Architects &amp; Firms / General; HIS000000 HISTORY / General; HIS002000 HISTORY / Ancient / General; HIS026000 HISTORY / Middle East / General; REL114000 RELIGION / Ancient</t>
  </si>
  <si>
    <t>Mesopotamian cultic lamenting was performed for nearly 3000 years as a means of appeasing divine anger and averting imminent catastrophes. This book is the first to provide a comprehensive overview of this important ritual practice in the early 2nd millennium BCE, and includes a new translation and philological edition of Uruamairabi (‘That city, which has been plundered’), one of the most widely performed laments in Mesopotamia.</t>
  </si>
  <si>
    <t>Paul Delnero, John Hopkins-Universität, Baltimore, USA.</t>
  </si>
  <si>
    <t>The Rule of Peshat</t>
  </si>
  <si>
    <t>Jewish Constructions of the Plain Sense of Scripture and Their Christian and Muslim Contexts, 900-1270</t>
  </si>
  <si>
    <t>Cohen, Mordechai Z.</t>
  </si>
  <si>
    <t>Jewish Culture and Contexts</t>
  </si>
  <si>
    <t xml:space="preserve"> REL006090 RELIGION / Biblical Criticism &amp; Interpretation / Old Testament; SOC049000 SOCIAL SCIENCE / Jewish Studies</t>
  </si>
  <si>
    <t>An exploration of the theoretical underpinnings of the philological method of Jewish Bible interpretation known as peshatWithin the rich tradition of Jewish biblical interpretation, few concepts are as vital as peshat, often rendered as the  plain sense  of Scripture. Generally contrasted with midrash&amp;mdashthe creative and at times fanciful mode of reading put forth by the rabbis of Late Antiquity&amp;mdashpeshat came to connote the systematic, philological-contextual, and historically sensitive analysis of the Hebrew Bible, coupled with an appreciation of the text's literary quality. In The Rule of  Peshat,  Mordechai Z. Cohen explores the historical, geographical, and theoretical underpinnings of peshat as it emerged between 900 and 1270.Adopting a comparative approach that explores Jewish interactions with Muslim and Christian learning, Cohen sheds new light on the key turns in the vibrant medieval tradition of Jewish Bible interpretation. Beginning in the tenth century, Jews in the Middle East drew upon Arabic linguistics and Qur'anic study to open new avenues of philological-literary exegesis. This Judeo-Arabic school later moved westward, flourishing in al-Andalus in the eleventh century. At the same time, a revolutionary peshat school was pioneered in northern France by the Ashkenazic scholar Rashi and his circle of students, whose methods are illuminated by contemporaneous trends in Latinate learning in the Cathedral Schools of France. Cohen goes on to explore the heretofore little-known Byzantine Jewish exegetical tradition, basing his examination on recently discovered eleventh-century commentaries and their offshoots in southern Italy in the twelfth century. Lastly, this study focuses on three pivotal figures who represent the culmination of the medieval Jewish exegetical tradition: Abraham Ibn Ezra, Moses Maimonides, and Moses Nahmanides. Cohen weaves together disparate Jewish disciplines an</t>
  </si>
  <si>
    <t>List of AbbreviationsIntroductionChapter 1. Geonim and Karaites: Appropriating Methods of Qur'an InterpretationChapter 2. The Andalusian School: Linguistic and Literary Advances in the Muslim OrbitChapter 3. Rashi: Peshat Revolution in Northern FranceChapter 4. Qara and Rashbam: Refining the Northern French Peshat ModelChapter 5. The Byzantine Tradition: A Newly Discovered Exegetical SchoolChapter 6. Abraham Ibn Ezra: Transplanted Andalusian Peshat ModelChapter 7. Maimonides: Peshat as the Basis of HalakhahChapter 8. Nahmanides: A New Model of Scriptural MultivalenceNotesBibliographyIndexAcknowledgments</t>
  </si>
  <si>
    <t xml:space="preserve"> The Rule of 'Peshat' is an enormously useful and brilliantly insightful work whose time has certainly come. Mordechai Z. Cohen's important contribution to the study of medieval Jewish biblical exegesis reflects his unsurpassed expertise in this area. &amp;mdashBaruch J. Schwartz, The Hebrew University of Jerusalem In this monumental study, Mordechai Z. Cohen reveals the theoretical complexities that attend the construction of peshat, the 'plain sense' or 'literal sense' of Jewish biblical hermeneutics. Cohen's erudite and wide-ranging analysis breaks down what has been viewed too easily as monolithic. Through his acute readings, peshat emerges as a multi-linguistic and cross-cultural tradition, as Jewish interpreters amalgamated influences from Christianity and Islam, from Byzantium and Western Asia, and from al-Andalus to northern France and the Rhineland. &amp;mdashRita Copeland, University of Pennsylvania</t>
  </si>
  <si>
    <t>Mordechai Z. Cohen is Professor of Bible and Associate Dean of the Bernard Revel Graduate School of Jewish Studies at Yeshiva University. He is also author of Opening the Gates of Interpretation: Maimonides' Biblical Hermeneutics in Light of His Geonic-Andalusian Heritage and Muslim Milieu and Three Approaches to Biblical Metaphor: From Abraham Ibn Ezra and Maimonides to David Kimhi.</t>
  </si>
  <si>
    <t>Ethnicity in the Ancient World – Did it matter?</t>
  </si>
  <si>
    <t>Gruen, Erich S.</t>
  </si>
  <si>
    <t xml:space="preserve"> REL017000 RELIGION / Comparative Religion; REL040030 RELIGION / Judaism / History; REL114000 RELIGION / Ancient; SOC039000 SOCIAL SCIENCE / Sociology of Religion</t>
  </si>
  <si>
    <t>This study raises that difficult and complicated question on a broad front, taking into account the expressions and attitudes of a wide variety of Greek, Roman, Jewish, and early Christian sources, including Herodotus, Polybius, Cicero, Philo, and Paul. It approaches the topic of ethnicity through the lenses of the ancients themselves rather than through the imposition of modern categories, labels, and frameworks. A central issue guides the course of the work: did ancient writers reflect upon collective identity as determined by common origins and lineage or by shared traditions and culture?</t>
  </si>
  <si>
    <t>Erich S. Gruen, University of California, Berkeley, USA.</t>
  </si>
  <si>
    <t>How the Bible Became Holy</t>
  </si>
  <si>
    <t>Satlow, Michael L</t>
  </si>
  <si>
    <t xml:space="preserve"> REL006630 RELIGION / Biblical Studies / History &amp; Culture; REL067080 RELIGION / Christian Theology / History; REL108020 RELIGION / Christian Church / History</t>
  </si>
  <si>
    <t>In this sweeping narrative, Michael Satlow tells the fascinating story of how an ancient collection of obscure Israelite writings became the founding texts of both Judaism and Christianity, considered holy by followers of each faith. Drawing on cutting-edge historical and archeological research, he traces the story of how, when, and why Jews and Christians gradually granted authority to texts that had long lay dormant in a dusty temple archive. The Bible, Satlow maintains, was not the consecrated book it is now until quite late in its history.He describes how elite scribes in the eighth and seventh centuries B.C.E. began the process that led to the creation of several of our biblical texts. It was not until these were translated into Greek in Egypt in the second century B.C.E., however, that some Jews began to see them as culturally authoritative, comparable to Homer’s works in contemporary Greek society. Then, in the first century B.C.E. in Israel, political machinations resulted in the Sadducees assigning legal power to the writings. We see how the world Jesus was born into was largely biblically illiterate and how he knew very little about the texts upon which his apostles would base his spiritual leadership.Synthesizing an enormous body of scholarly work, Satlow’s groundbreaking study offers provocative new assertions about commonly accepted interpretations of biblical history as well as a unique window into how two of the world’s great faiths came into being.</t>
  </si>
  <si>
    <t>Michael L. Satlow is Professor of Religious Studies and Judaic Studies at Brown University. He lives in Providence, RI.</t>
  </si>
  <si>
    <t>Studying Lived Religion</t>
  </si>
  <si>
    <t>Contexts and Practices</t>
  </si>
  <si>
    <t>Ammerman, Nancy Tatom</t>
  </si>
  <si>
    <t xml:space="preserve"> REL017000 RELIGION / Comparative Religion; REL037030 RELIGION / Islam / Rituals &amp; Practice; REL040010 RELIGION / Judaism / Rituals &amp; Practice; REL055000 RELIGION / Christian Rituals &amp; Practice / General; REL062000 RELIGION / Spirituality; SOC039000 SOCIAL SCIENCE / Sociology of Religion</t>
  </si>
  <si>
    <t>Offers an overarching definition and framework for the study of religion as it manifests itself in everyday lifeLook around you as you walk down the street somewhere, usually hidden in plain sight, there will be traces of religion. Perhaps it is the person who walks past with a Christian tattoo or a Muslim hijab. Perhaps it is the poster announcing a charity auction at the local synagogue. Or perhaps you open your Instagram feed to see what inspiring images and meditations have been posted by spiritual guides to help start the day.Studying Lived Religion examines religious practices wherever they happen—both within religious spaces and in everyday life. Although the study of lived religion has been around for over two decades, there has not been an agreed-upon definition of what it encompasses, and we have lacked a sociological theory to frame the way it is studied. This book offers a definition that expands lived religion’s geographic scope and a framework of seven dimensions around which we can analyze lived religious practice. Examples from multiple traditions and disciplines show the range of methods available for such studies, offering practical tips for how to begin. The volume opens up how we understand the category of lived religion, erasing the artificial divide between what happens in congregations and other religious institutions and what happens in other settings.  Nancy Tatom Ammerman draws on examples ranging from Singapore to Accra to Chicago to show how deeply religion permeates everyday lives. In revealing the often overlooked ways that religion shapes human experience, she invites us all into new ways of seeing the world around us.</t>
  </si>
  <si>
    <t>James Spickard, University of Redlands:This is a great book! Nancy Ammerman gives us a systematic framework for studying ‘lived religion’ – how real people ‘do’ religion in their everyday lives. Religion happens all around us: not just in churches, mosques, and synagogues, but also on mountaintops, in deep relationships, and in the talk and acts that fill our taken-for-granted days. Through many examples, Ammerman shows us seven dimensions along which everyday religion varies. From different forms of embodiment to different emotions, aesthetics, and moral sensibilities, we learn that religion is far more complex than we imagined – and far more interesting to study.</t>
  </si>
  <si>
    <t>AmmermanNancy Tatom: Nancy Tatom Ammerman is Professor of Sociology of Religion, Emerita, at Boston University and the author of Sacred Stories, Spiritual Tribes: Finding Religion in Everyday Life and Pillars of Faith: American Congregations and their Partners.Nancy Tatom Ammerman is Professor of Sociology of Religion, Emerita, at Boston University and the author of Sacred Stories, Spiritual Tribes: Finding Religion in Everyday Life and Pillars of Faith: American Congregations and their Partners.</t>
  </si>
  <si>
    <t>Martin Luther</t>
  </si>
  <si>
    <t>A Christian between Reforms and Modernity (1517-2017)</t>
  </si>
  <si>
    <t>Melloni, Alberto</t>
  </si>
  <si>
    <t>De Gruyter Reference</t>
  </si>
  <si>
    <t>Reformation Studies</t>
  </si>
  <si>
    <t xml:space="preserve"> HIS037030 HISTORY / Modern / General; REL015000 RELIGION / Christianity / History; REL067080 RELIGION / Christian Theology / History; REL082000 RELIGION / Christianity / Lutheran</t>
  </si>
  <si>
    <t>The three volumes present the current state of international research on Martin Luther’s life and work and the Reformation's manifold influences on history, churches, politics, culture, philosophy, arts and society up to the 21st century. The work is initiated by the Fondazione per le scienze religiose Giovanni XXIII (Bologna) in cooperation with the European network Refo500.   This handbook is also available in German.</t>
  </si>
  <si>
    <t>Alberto Melloni, University of Modena-Reggio Emilia / FSCIRE, Bologna, Italy.</t>
  </si>
  <si>
    <t>Nations under God</t>
  </si>
  <si>
    <t>How Churches Use Moral Authority to Influence Policy</t>
  </si>
  <si>
    <t>Grzymala-Busse, Anna M.</t>
  </si>
  <si>
    <t xml:space="preserve"> POL007000 POLITICAL SCIENCE / Political ideologies / Democracy; POL028000 POLITICAL SCIENCE / Public Policy / General; REL084000 RELIGION / Religion, Politics &amp; State; REL108000 RELIGION / Christian Church / General</t>
  </si>
  <si>
    <t>In some religious countries, churches have drafted constitutions, restricted abortion, and controlled education. In others, church influence on public policy is far weaker. Why? Nations under God argues that where religious and national identities have historically fused, churches gain enormous moral authority—and covert institutional access. These powerful churches then shape policy in backrooms and secret meetings instead of through open democratic channels such as political parties or the ballot box.Through an in-depth historical analysis of six Christian democracies that share similar religious profiles yet differ in their policy outcomes—Ireland and Italy, Poland and Croatia, and the United States and Canada—Anna Grzymała-Busse examines how churches influenced education, abortion, divorce, stem cell research, and same-sex marriage. She argues that churches gain the greatest political advantage when they appear to be above politics. Because institutional access is covert, they retain their moral authority and their reputation as defenders of the national interest and the common good.Nations under God shows how powerful church officials in Ireland, Canada, and Poland have directly written legislation, vetoed policies, and vetted high-ranking officials. It demonstrates that religiosity itself is not enough for churches to influence politics—churches in Italy and Croatia, for example, are not as influential as we might think—and that churches allied to political parties, such as in the United States, have less influence than their notoriety suggests.</t>
  </si>
  <si>
    <t>Winner of the 2017 Luebbert Best Book Award, Comparative Politics Section of the American Political Science AssociationWinner of the 2016 Best Book Award, European Politics and Society Section of the American Political Science Association In this excellent book, Anna Grzymala-Busse demonstrates that the policy influence of organized religion in democracies depends not on the population's religiosity but on the church's moral authority within the political community, constructed over the course of national history. The originality of the argument, the methodological sophistication of the research, and the extensive historical and comparative evidentiary basis for the book's conclusions all make Nations under God an example of comparative politics at its best. The book is likely to serve as an essential point of reference for future work on the multifaceted and often uneasy relationship between religion and politics in modern democracies. —Giovanni Capoccia, University of OxfordWinner of the 2017 Laura Shannon Prize in Contemporary European Studies, Nanovic InstituteA landmark contribution. . . . It blends statistical analysis, qualitative paired comparisons, and formal theory into an argument that is both theoretically nuanced and empirically rich. . . . Nations under God should be kept on a shelf within arm's reach as scholars grapple with these questions.---David T. Buckley, Journal of Church and State In a penetrating analysis of why, when, and where religions have influence on politics, Grzymala-Busse demonstrates the importance of hard-won institutional access by church and other religious actors in those democracies where organized religion holds inordinate sway. Combining wide-ranging history, statistical evidence, and a compelling narrative account, Nations under God transforms forever our understanding of the links between religion and politics. —Margaret Levi, director and prof</t>
  </si>
  <si>
    <t>Anna Grzymała-Busse is the Ronald and Eileen Weiser Professor of European and Eurasian Studies at the University of Michigan. Her books include Rebuilding Leviathan: Party Competition and State Exploitation in Post-Communist Democracies.</t>
  </si>
  <si>
    <t>Becoming Guanyin</t>
  </si>
  <si>
    <t>Artistic Devotion of Buddhist Women in Late Imperial China</t>
  </si>
  <si>
    <t>Li, Yuhang</t>
  </si>
  <si>
    <t>Premodern East Asia: New Horizons</t>
  </si>
  <si>
    <t xml:space="preserve"> ART015000 ART / History / General; ART019010 ART / Asian / Chinese; HIS008000 HISTORY / Asia / China; HIS058000 HISTORY / Women ; REL007010 RELIGION / Buddhism / History</t>
  </si>
  <si>
    <t>Yuhang Li examines how lay Buddhist women in late imperial China forged a connection with the subject of their devotion, arguing that women used their own bodies to echo that of Guanyin. She combines empirical research with theoretical insights from both art history and Buddhist studies.</t>
  </si>
  <si>
    <t>List of FiguresIntroduction: Gendered Materialization of Guanyin1. Dancing Guanyin: The Transformative Body and Buddhist Courtesans2. Painting Guanyin with Brush and Ink: Negotiating Confucianism and Buddhism3. Embroidering Guanyin with Hair: Efficacious Pain and Skill4. Mimicking Guanyin with Hairpins: Jewelry as a Means of TranscendenceConclusion: From Home to Temple and Court: Restaging Women’s Devotional ObjectsNotesBibliographyIndex</t>
  </si>
  <si>
    <t>Chün-fang Yü, author of Kuan-yin: The Chinese Transformation of Avalokitesvara:Yuhang Li is, by training, an art historian. However, her take on Guanyin is beyond the realms of art history. Li analyzes the female portrayal of Guanyin through paintings, material culture of embroidery, theatrical display of dance, archaeological objects, scripture, and literature.</t>
  </si>
  <si>
    <t>LiYuhang: Yuhang Li (P.h.D, East Asian Languages and Civilizations, Chicago) is Assistant Professor of Art History at the University of Wisconsin-Madison. She is the coauthor (with Judith Zeitlin) of Performing Images: Opera in Chinese Visual Culture (Smart Museum of Art, The University of Chicago, 2014) and has published articles in Nannü: Men, Women, and Gender in China and Journal of East Asian Science, Technology and Medicine. She has also held postdoctoral appointments at the Department of Art History at Yale, Grinnell (Mellon Fellowship), and the Women's Studies in Religion Program at Harvard Divinity School.Yuhang Li is an assistant professor of Chinese art in the Department of Art History at the University of Wisconsin-Madison. She cocurated with Judith Zeitlin the exhibition Performing Images: Opera in Chinese Visual Culture and coedited the resulting catalog based on the exhibition.</t>
  </si>
  <si>
    <t>Urban Religion</t>
  </si>
  <si>
    <t>A Historical Approach to Urban Growth and Religious Change</t>
  </si>
  <si>
    <t>Rüpke, Jörg</t>
  </si>
  <si>
    <t xml:space="preserve"> REL017000 RELIGION / Comparative Religion; REL072000 RELIGION / Antiquities &amp; Archaeology; REL084000 RELIGION / Religion, Politics &amp; State</t>
  </si>
  <si>
    <t>This book demonstrates how important changes of religion can be better understood as a result of the dialectic of urban life and religion. This general claim is argued in an exemplary manner for the ancient Mediterranean world from the Hellenistic period to the late imperial period and the city of Rome in particular.</t>
  </si>
  <si>
    <t>Jörg Rüpke, University of Erfurt, Germany.</t>
  </si>
  <si>
    <t>1 &amp; 2 Chronicles According to the Syriac Peshitta Version with English Translation</t>
  </si>
  <si>
    <t>Bali, Joseph / Kiraz, George</t>
  </si>
  <si>
    <t xml:space="preserve"> REL000000 RELIGION / General; REL006000 RELIGION / Bible / General; REL006210 RELIGION / Biblical Studies / Old Testament</t>
  </si>
  <si>
    <t>This volume is part of a series of English translations of the Syriac Peshitta along with the Syriac text carried out by an international team of scholars.</t>
  </si>
  <si>
    <t>The Apocalypse of Empire</t>
  </si>
  <si>
    <t>Imperial Eschatology in Late Antiquity and Early Islam</t>
  </si>
  <si>
    <t>Shoemaker, Stephen J.</t>
  </si>
  <si>
    <t xml:space="preserve"> HIS002000 HISTORY / Ancient / General; REL033000 RELIGION / History</t>
  </si>
  <si>
    <t>Stephen J. Shoemaker argues that earliest Islam was a movement driven by urgent eschatological belief that focused on the conquest, or liberation, of the biblical Holy Land and situates this belief within a broader cultural context of apocalyptic anticipation that includes early Byzantine Christianity, Judaism, and Sasanian Zoroastrianism.</t>
  </si>
  <si>
    <t xml:space="preserve"> Stephen J. Shoemaker cogently argues that late antique Christianity, Judaism, and Zoroastrianism, as well as early Islam, are all deeply imprinted by a kind of apocalypticism that ascribes a crucial role to imperial conquest and triumph. &amp;mdashNicolai Sinai, University of Oxford A work of vast scholarship, original insights, and with a masterful linguistic grasp of primary sources, some of which are being noted by Stephen J. Shoemaker for the first time. The Apocalypse of Empire successfully spans the conceptually and linguistically problematic divide between late antiquity and early Islam. &amp;mdashDavid Cook, Rice University</t>
  </si>
  <si>
    <t>Stephen J. Shoemaker is Professor of Religious Studies at the University of Oregon and author of The Death of a Prophet: The End of Muhammad's Life and the Beginnings of Islam, also available from the University of Pennsylvania Press.</t>
  </si>
  <si>
    <t>Genesis According to the Syriac Peshitta Version with English Translation</t>
  </si>
  <si>
    <t>Kiraz, George / Bali, Joseph</t>
  </si>
  <si>
    <t xml:space="preserve"> REL000000 RELIGION / General; REL006000 RELIGION / Bible / General</t>
  </si>
  <si>
    <t>The Millennial Sovereign</t>
  </si>
  <si>
    <t>Sacred Kingship and Sainthood in Islam</t>
  </si>
  <si>
    <t>Moin, A. Azfar</t>
  </si>
  <si>
    <t>South Asia Across the Disciplines</t>
  </si>
  <si>
    <t xml:space="preserve"> HIS017000 HISTORY / Asia / India &amp; South Asia; HIS026000 HISTORY / Middle East / General; REL037000 RELIGION / Islam / General; REL037010 RELIGION / Islam / History</t>
  </si>
  <si>
    <t>At the end of the sixteenth century and the turn of the first Islamic millennium, the powerful Mughal emperor Akbar declared himself the most sacred being on earth. The holiest of all saints and above the distinctions of religion, he styled himself as the messiah reborn. Yet the Mughal emperor was not alone in doing so. In this field-changing study, A. Azfar Moin explores why Muslim sovereigns in this period began to imitate the exalted nature of Sufi saints. Uncovering a startling yet widespread phenomenon, he shows how the charismatic pull of sainthood (wilayat)—rather than the draw of religious law (sharia) or holy war (jihad)—inspired a new style of sovereignty in Islam. A work of history richly informed by the anthropology of religion and art, The Millennial Sovereign traces how royal dynastic cults and shrine-centered Sufism came together in the imperial cultures of Timurid Central Asia, Safavid Iran, and Mughal India. By juxtaposing imperial chronicles, paintings, and architecture with theories of sainthood, apocalyptic treatises, and manuals on astrology and magic, Moin uncovers a pattern of Islamic politics shaped by Sufi and millennial motifs. He shows how alchemical symbols and astrological rituals enveloped the body of the monarch, casting him as both spiritual guide and material lord. Ultimately, Moin offers a striking new perspective on the history of Islam and the religious and political developments linking South Asia and Iran in early-modern times.</t>
  </si>
  <si>
    <t>List of IllustrationsList of TablesAcknowledgmentsNote on Transliteration1. Introduction: Islam and the Millennium2. The Lord of Conjunction: Sacrality and Sovereignty in the Age of Timur3. The Crown of Dreams: Sufis and Princes in Sixteenth-Century Iran4. The Alchemical Court: The Beginnings of the Mughal Imperial Cult5. The Millennial Sovereign: The Troubled Unveiling of the Savior Monarch6. The Throne of Time: The Painted Miracles of the Saint Emperor7. Conclusion: The Graffiti Under the ThroneNotesBibliographyIndex</t>
  </si>
  <si>
    <t>A fine volume that will enrich the libraries of both scholars of Islam and scholars of early modern Europe.A delightful study that seeks to provide early modern Islamic historical scholarship with a new model to conceive of politics in the pre-modern era... RichToo seldom does a plodding dissertation become transformed into an elegant monograph. This 2010 dissertation is the rare, and welcome, exception The author has conducted deep archival research with an accent on visual history and astrology The Millennial Sovereign does deliver on its promise.Moin outlines a formidable challenge to the conventional narratives of Mughal and, to a lesser extent, Safavid history that is likely to surprise even specialists... A valuable contribution to the field that ought to compel scholars to reevaluate key assumptions regarding kingship and sainthood in Mughal India.Alan Strathern:In this unusually well written and elegantly carpentered book—he has a rare gift for building argument through narrative—Moin has delivered a major contribution to both Islamic history and the scholarship of sacred kingship.Richard M. Eaton:he has thrown an entirely new light on how early monarchs of India's greatest dynastic house asserted their claims to royal authority. His book should be read not just by historians of South Asia but equally by those of Central Asia and Iran, as well as by specialists in Islamic studies.Andre Wink:Moin deserves the highest praise for venturing into this contested terrain and writing a most interesting book about it.Francis Robinson, Royal Holloway, University of London:This is a brilliant book. It is the most innovative contribution to our understanding of Mughal history in my time. As a work of the first importance, and a step change in our knowledge of sixteenth-century India, it must be read by anyone interested in the fields of Islamic kingship, millenarianism, and astrology in the Muslim world and the early-modern</t>
  </si>
  <si>
    <t>A. Azfar Moin is assistant professor of religious studies at the University of Texas at Austin.</t>
  </si>
  <si>
    <t>A Genealogy of Devotion</t>
  </si>
  <si>
    <t>Bhakti, Tantra, Yoga, and Sufism in North India</t>
  </si>
  <si>
    <t>Burchett, Patton E.</t>
  </si>
  <si>
    <t xml:space="preserve"> HIS017000 HISTORY / Asia / India &amp; South Asia; REL032010 RELIGION / Hinduism / History; REL090000 RELIGION / Islam / Sufi</t>
  </si>
  <si>
    <t>Patton Burchett offers a path-breaking genealogical study of devotional (bhakti) Hinduism that traces its understudied historical relationships with tantra, yoga, and Sufism. He focuses his analysis on the early modern period, when the rise of bhakti communities in North India transformed the religious landscape.</t>
  </si>
  <si>
    <t>AcknowledgmentsNotes on Transliteration and TranslationIntroduction: Tantra, Yoga, and Sufism in the Historiography of BhaktiPart I: From Medieval Tantra to Early Modern Bhakti1. The Tantric Age: Tantra and Bhakti in Medieval India2. Sultans, Saints, and Songs: Persianate Culture, Sufism, and Bhakti in Sultanate India3. Akbar’s New World: Mughals and Rajputs in the Rise of Vaiṣṇava BhaktiPart II: Yogīs , Poets, and a New Bhakti Sensibility in Mughal India4. Between Bhakti and Śakti: Religious Sensibilities Among the Rāmānandīs of Galta5. Nāth Yogīs and Rāmānandī Bhaktas: Styles of Yoga and Asceticism in North India6. Agradās and the Circulation of Mughal Bhakti: Formations of Bhakti CommunityPart III: The Devotee Versus the Tāntrika7. Yogīs and Tantra-Mantra in the Poetry of the Bhakti Saints8. The Triumphs of Devotion: The Sufi Inflection of Early Modern BhaktiConclusion: Bhakti Religion and Tantric MagicAppendix: List of Manuscripts Containing Compositions by AgradāsNotesBibliographyIndex</t>
  </si>
  <si>
    <t>Cynthia Talbot, author of The Last Hindu Emperor: Prithviraj Chauhan and the Indian Past, 1200-2000:By situating Vaiṣṇava bhakti traditions within larger religious and political contexts, this ambitious and innovative work offers a refreshingly broad perspective on North Indian culture, along with a better appreciation of bhakti's message and appeal in the early modern era.  Changing trends in religious patronage, the impact of Sufism, the varieties of religious practice, how bhakti poets disparaged tantra and yoga—these are among the fascinating historical issues explored in Burchett's path-breaking study.Philip Lutgendorf, author of Hanuman’s Tale: The Messages of a Divine Monkey and translator of The Epic of Ram:Burchett's provocative study adeptly traces the transformation of popular religion in early modern North India from an age dominated by Śaiva, tantric, and yogic traditions to one permeated by Vaiṣṇava bhakti piety. His well-argued thesis is that a crucial element in this shift was the interaction with and influence of Persianate and Sufi religiosity and cultural practices.David Gordon White, author of The Yoga Sutra of Patañjali: A Biography:Kudos to Patton E. Burchett for this rich, fine-grained historical analysis of the multifaceted relationships between the human agents of bhakti, tantra, yoga, and Sufism in Sultanate and Mughal India. Religious nationalists and other simpletons will find little comfort here.John Stratton Hawley, author of A Storm of Songs: India and the Idea of the Bhakti Movement:So wide-ranging in importance and so carefully and broadly researched, this is a book people will turn to for many, many years to come—both for its own special contribution and for a basic orientation to the field.Christian Lee Novetzke, author of The Quotidian Revolution: Vernacularization, Religion, and the Premodern Public Sphere in India:</t>
  </si>
  <si>
    <t>BurchettPatton E.: Patton Burchett (PhD, South Asian Religions, Columbia) is Assistant Professor of Religious Studies at the College of William and Mary. He has published articles in a number of peer-reviewed journals, including International Journal of Hindu Studies, Journal of Hindu Studies, and Journal of the American Academy of Religion this is his first book.Patton E. Burchett is assistant professor of religious studies at the College of William and Mary.</t>
  </si>
  <si>
    <t>An Introduction to the New Testament</t>
  </si>
  <si>
    <t>The Abridged Edition</t>
  </si>
  <si>
    <t>Brown, Raymond E. / Soards, Marion</t>
  </si>
  <si>
    <t>Collins, John</t>
  </si>
  <si>
    <t>Textual History and Criticism</t>
  </si>
  <si>
    <t xml:space="preserve"> REL006070 RELIGION / Bible / Commentaries / New Testament; REL006100 RELIGION / Biblical Criticism &amp; Interpretation / New Testament; REL006220 RELIGION / Biblical Studies / New Testament</t>
  </si>
  <si>
    <t>A long-awaited abridgement of Raymond Brown´s classic and best-selling introduction to the New Testament Since its publication in 1997, Raymond Brown´s Introduction to the New Testament has been widely embraced by modern readers seeking to understand the Christian Bible. Acknowledged as a paragon of New Testament studies in his lifetime, Brown was a gifted communicator who wrote with ease and clarity. &amp;#160 Abridged by Marion Soards, who worked with Brown on the original text, this new, concise version maintains the essence and centrist interpretation of the original without tampering with Brown´s perspective, insights, or conclusions. The biblical writings themselves remain the focus, but there are also chapters dealing with the nature, origin, and interpretation of the New Testament texts, as well as chapters concerning the political, social, religious, and philosophical world of antiquity. Furthermore, augmenting Brown´s commentary on the New Testament itself are topics such as the Gospels´ relationship to one another the form and function of ancient letters Paul´s thought and life, along with his motivation, legacy, and theology a reflection on the historical Jesus and a survey of relevant Jewish and Christian writings.&amp;#160 &amp;#160 This comprehensive, reliable, and authoritative guidebook is now more accessible for novices, general readers, Bible study groups, ministers, scholars, and students alike.</t>
  </si>
  <si>
    <t>Raymond E. Brown&amp;#160(1928&amp;ndash1998) was a distinguished professor of biblical studies at Union Theological Seminary in New York City.&amp;#160Marion L. Soards&amp;#160is professor of New Testament studies at the Louisville Presbyterian Theological Seminary in Kentucky.</t>
  </si>
  <si>
    <t>Singer of the Word of God</t>
  </si>
  <si>
    <t>Ephrem the Syrian and his Significance in Late Antiquity</t>
  </si>
  <si>
    <t>Brock, Sebastian P.</t>
  </si>
  <si>
    <t xml:space="preserve"> REL000000 RELIGION / General; REL067000 RELIGION / Christian Theology / General; REL102000 RELIGION / Theology</t>
  </si>
  <si>
    <t>This book collects Sebastian P. Brock’s articles related to Ephrem the Syrian. Many of the articles have been updated and some are published in English for the first time alongside a number of previously published works. The articles cover a wide array of topics, including a biographical overview of the saint, an exposition of St. Ephrem’s importance for Christianity today and his relevance as a theologian.</t>
  </si>
  <si>
    <t>Sebastian Brock, Emeritus Reader in Syriac Studies, Oxford University, and Emeritus Fellow of Wolfson College, Oxford.</t>
  </si>
  <si>
    <t>Collective Memory and Collective Identity</t>
  </si>
  <si>
    <t>Deuteronomy and the Deuteronomistic History in Their Context</t>
  </si>
  <si>
    <t>Unsok Ro, Johannes / Edelman, Diana</t>
  </si>
  <si>
    <t>534</t>
  </si>
  <si>
    <t>Pentateuch and Historical Books</t>
  </si>
  <si>
    <t xml:space="preserve"> LIT004210 LITERARY CRITICISM / Jewish; REL040030 RELIGION / Judaism / History; REL114000 RELIGION / Ancient</t>
  </si>
  <si>
    <t>This volume addresses the topics of collective memory and collective identity in relation to Deuteronomy and the Deuteronomistic History. The articles gathered here portray the fascinating relationship between memory and identity, and between history within Deuteronomy and the Deuteronomistic historiography as well as its proximate context. They present fresh and illuminating perspectives that, it is hoped, will inspire future research.</t>
  </si>
  <si>
    <t>Johannes Unsok Ro, International Christian University, Tokyo, Japan, Diana Edelman, University of Oslo, Norway.</t>
  </si>
  <si>
    <t>Religions of India in Practice</t>
  </si>
  <si>
    <t>10</t>
  </si>
  <si>
    <t>Hinduism</t>
  </si>
  <si>
    <t xml:space="preserve"> REL032000 RELIGION / Hinduism / General</t>
  </si>
  <si>
    <t>The inaugural volume of Princeton Readings in Religions brings together the work of thirty scholars of the religions of India in a new anthology designed to reshape the ways in which the religious traditions of India are understood. The book contains translations of forty-five works, most of which have never before been available in a Western language. Many of these highlight types of discourse (especially ritual manuals, folktales, and oral narratives) and voices (vernacular, esoteric, domestic, and female) that have not been sufficiently represented in previous anthologies and standard accounts of Indian religions. The selections are drawn from ancient texts, medieval manuscripts, modern pamphlets, and contemporary fieldwork in rural and urban India. They represent every region in South Asia and include Hindu, Buddhist, Jain, Sikh, and Muslim materials. Some are written texts reflecting elite concerns, while others are transcriptions of oral narratives told by nonliterate peasants. Some texts are addressed to a public and pan-Indian audience, others to a limited coterie of initiates in an esoteric sect, and still others are intended for a few women gathered in the courtyard for a household ceremony. The editor has reinforced this diversity by arranging the selections within several overarching themes and categories of discourse (hymns, rituals, narratives, and religious interactions), and encourages us to make our own connections.</t>
  </si>
  <si>
    <t xml:space="preserve"> A volume in the valuable series of Princeton Readings in Religion.... [A] most useful set of penetrating studies ... their writers are among the most prominent scholars in the field.  The very nature of this anthology suggests that the contemporary student be taught to learn in the context of uncertain borders, of conflicting and of ambiguous worlds. . . . The Religions of India in Practice should be in the hands of every teacher-scholar of religions in India and then in the hands of their students. </t>
  </si>
  <si>
    <t>Donald S. Lopez, Jr., is Professor of Buddhist and Tibetan Studies in the Department of Asian Languages and Cultures at the University of Michigan.</t>
  </si>
  <si>
    <t>Sacred Knowledge</t>
  </si>
  <si>
    <t>Psychedelics and Religious Experiences</t>
  </si>
  <si>
    <t>Richards, William</t>
  </si>
  <si>
    <t xml:space="preserve"> MED105020 MEDICAL / Psychiatry / Psychopharmacology; OCC039000 BODY, MIND &amp; SPIRIT / Entheogens &amp; Visionary Substances; PSY040000 PSYCHOLOGY / Experimental Psychology; REL047000 RELIGION / Mysticism; REL062000 RELIGION / Spirituality</t>
  </si>
  <si>
    <t>Sacred Knowledge is the first well-documented, sophisticated account of the effect of psychedelics on biological processes, human consciousness, and revelatory religious experiences. Richards argues that, if used responsibly and legally, psychedelics have incredible potential to assuage human suffering and contribute to the quality of life.</t>
  </si>
  <si>
    <t>Foreword, by G. William BarnardPreface: One Discovery of TranscendenceAcknowledgmentsIntroductionNote to the ReaderPart I. Setting the Stage1. The Death and Rebirth of Psychedelic Research2. Orientation, Definitions, and the Limits of Language3. Revelation and DoubtPart II. Mystical and Visionary Forms of Consciousness4. Intuitive Knowledge5. Approaches to Unitive Consciousness6. New Perspectives on Time and Space7. Visions and ArchetypesPart III. Personal and Interpersonal Dynamics8. The Interpersonal and the Mystical9. Experiences of Meaninglessness, Despair, and Somatic Discomfort10. Religious Conversion and Psychodynamic Experiences11. Discipline and Integration12. Reflections on DeathPart IV. Present and Future Applications of Entheogens13. Psychedelic Frontiers in Medicine14. Psychedelic Frontiers in Education15. Psychedelic Frontiers in Religion16. Maximizing the Probability of Safety and BenefitPart V. Onward17. Fears of Awakening18. Entering Into a New Paradigm19. Movement Into the FutureEpilogue: A Concise Report of Insights from the Frontier Where Science and Spirituality Are MeetingSelected BibliographyA Hopkins Playlist for Psilocybin Studies (2008 Version)Name IndexSubject Index</t>
  </si>
  <si>
    <t>A valuable work and a real treat to read.... Few people could have written Sacred Knowledge and even fewer people could have done it so eloquently.Richards is a generous and gregarious writer, who avoids platitudes for a mix of hard evidence, anecdotal stories, and memoir-like ruminations... Timely.A practitioner and professor, Richards writes as a guide into the depths of psychedelic spirituality in an attempt to bring entheogens—substances that 'generate the divine within'—back into the mainstream.Ivor Browne, University College Dublin:This is a wonderful book and couldn't have been launched at a more auspicious time. As William A. Richards has portrayed so beautifully, psychedelics provide an experience of total sanity and give a glimpse of a deeper, more heart-centred, and universal spiritual reality. In my opinion everyone should read this book, not just researchers, theologians, and philosophers but also the ordinary person in society. As society becomes more and more degraded, the planet more and more polluted, and the natural world destroyed, the truth of what the great mystic Krishnamurthy said, 'It is no measure of health to be well adjusted to a profoundly sick society,' will become ever more apparent. Increasingly I find more and more people are asking at a deeper level 'why am I here? 'What is this life about? What is it all for'? The sane answer to many of these questions is to be found in this book.Torsten Passie, Hannover Medical School:Sacred Knowledge provides the most comprehensive overview of the actual use of psychedelics in psychotherapy and of the transformative power of mystical experiences.Amanda Feilding, director, Beckley Foundation:This is a great book which I highly recommend. It is an immersive experience, which provides an opportunity for those unfamiliar with nonordinary states of consciousness to catch a glimpse of their beauty and power. William A. Richards seamlessly weaves together his exte</t>
  </si>
  <si>
    <t>William A. Richards is a clinical psychologist at the Johns Hopkins Bayview Medical Center with formal training in theology and comparative religion. Earlier in his career, he pursued psychedelic research at Spring Grove Hospital Center and the Maryland Psychiatric Research Center in Baltimore. His graduate education included studies at Yale University, Brandeis University, Catholic University, the Andover-Newton Theological School, and the University of Göttingen.</t>
  </si>
  <si>
    <t>Demons and the Making of the Monk</t>
  </si>
  <si>
    <t>Spiritual Combat in Early Christianity</t>
  </si>
  <si>
    <t>Brakke, David</t>
  </si>
  <si>
    <t xml:space="preserve"> REL015000 RELIGION / Christianity / History; REL067000 RELIGION / Christian Theology / General; REL070000 RELIGION / Christianity / General</t>
  </si>
  <si>
    <t>In this finely written study of demonology and Christian spirituality in fourth- and fifth-century Egypt, David Brakke examines how the conception of the monk as a holy and virtuous being was shaped by the combative encounter with demons. Drawing on biographies of exceptional monks, collections of monastic sayings and stories, letters from ascetic teachers to their disciples, sermons, and community rules, Brakke crafts a compelling picture of the embattled religious celibate.</t>
  </si>
  <si>
    <t>ContentsI THE MONK IN COMBAT1 The Single One: The Monk against the Demons2 The New Martyr and Holy Man: Athanasius of Alexandria’s Life of Antony3 The Gnostic: Evagrius Ponticus4 The Vigilant Brother: Pachomius and the Pachomian Koinonia5 The Prophet: Shenoute and the White MonasteryII WAR STORIES6 “The Holy and Great Fathers”: Monks, Demons, and Storytelling7 Ethiopian Demons: The Monastic Self and the Diabolical Other8 Manly Women, Female Demons, and Other Amazing Sights: Gender in Combat9 From Gods to Demons: Making Monks, Making ChristiansAfterword: The Inner BattleAbbreviationsNotesSelected BibliographyIndex</t>
  </si>
  <si>
    <t>David Brakke's Demons and the Making of the Monk...is a very sharply focused study of spiritual combat between monks and demons in fourth- and early fifth-century Egypt. Satan takes a back seat in this story: Brakke concentrates instead on the emergence of the monastic project ('The monk is now such a familiar figure that it is difficult to remember that he did not always exist'), and examines how conflict with demons was essential to the formation of this freshly minted religious identity...The book comes to life...in the second half, which is devoted to analysis of the monks' graphic stories about their encounters with demons.-- Alastair Sooke Times Literary SupplementThis is a fruitful book which deserves attentive reading, above all in its exploration of the nature of spiritual combat as seen by fourth- and fifth-century ascetics.-- Anthony Meridth SJ The WayBrakke turns his considerable skill...to a subject of crucial importance for understanding early Christian monastic spirituality: the monk’s battle with the demons. It is the singular contribution of this outstanding book to lay bare the roots of this important idea and to delineate the astonishing range of expressions to which it gave rise in early monasticism. One of the virtues of Brakke’s disciplined historical analysis is that we come to see that neither “spiritual combat,” nor “demons” meant one thing in early monastic experience. Rather, there were intricate and subtle differences between and among different authors, schools, and monastic traditions concerning what it meant to struggle with demons. It is Brakke’s stated aim to investigate the idea of “spiritual combat” in all its complexity and variety, to understand how theological assumptions, ecclesial location, philosophical orientation, literary genre and other matters affected this crucial idea.-- Douglas Burton-Christie Spiritus: A Journal of Christian SpiritualityThe implicat</t>
  </si>
  <si>
    <t>The New Testament in Antiquity and Byzantium</t>
  </si>
  <si>
    <t>Traditional and Digital Approaches to its Texts and Editing. A Festschrift for Klaus Wachtel</t>
  </si>
  <si>
    <t>Houghton, H.A.G. / Parker, David C. / Strutwolf, Holger</t>
  </si>
  <si>
    <t>Arbeiten zur neutestamentlichen Textforschung</t>
  </si>
  <si>
    <t>52</t>
  </si>
  <si>
    <t>Medieval Studies</t>
  </si>
  <si>
    <t xml:space="preserve"> REL006100 RELIGION / Biblical Criticism &amp; Interpretation / New Testament; REL006400 RELIGION / Biblical Studies / Exegesis &amp; Hermeneutics; REL006410 RELIGION / Biblical Reference / Language Study</t>
  </si>
  <si>
    <t>Thirty-three internationally renowned scholars of the text and transmission of the New Testament offer original contributions on ancient manuscripts and digital editing in honour of Klaus Wachtel, a pioneer in the use of computers to edit the New Testament. The individual chapters in English, German and French represent new research on a wide range of important manuscripts, early translations and editorial approaches.</t>
  </si>
  <si>
    <t>H.A.G. Houghton und David C. Parker, University of Birmingham Holger Strutwolf, Universität Münster.</t>
  </si>
  <si>
    <t>The Song of Songs</t>
  </si>
  <si>
    <t>A Biography</t>
  </si>
  <si>
    <t>Pardes, Ilana</t>
  </si>
  <si>
    <t>Lives of Great Religious Books</t>
  </si>
  <si>
    <t>46</t>
  </si>
  <si>
    <t xml:space="preserve"> LIT020000 LITERARY CRITICISM / Comparative Literature; REL006080 RELIGION / Biblical Criticism &amp; Interpretation / General; REL006400 RELIGION / Biblical Studies / Exegesis &amp; Hermeneutics; REL040000 RELIGION / Judaism / General; REL070000 RELIGION / Christianity / General; SOC049000 SOCIAL SCIENCE / Jewish Studies</t>
  </si>
  <si>
    <t>An essential biography of the greatest love poem ever writtenThe Song of Songs has been embraced for centuries as the ultimate song of love. But the kind of love readers have found in this ancient poem is strikingly varied. Ilana Pardes invites us to explore the dramatic shift from readings of the Song as a poem on divine love to celebrations of its exuberant account of human love. With a refreshingly nuanced approach, she reveals how allegorical and literal interpretive lines are inextricably intertwined in the Song's tumultuous life. The body in all its aspects—pleasure and pain, even erotic fervor—is key to many allegorical commentaries. And although the literal, sensual Song thrives in modernity, allegory has not disappeared. New modes of allegory have emerged in modern settings, from the literary and the scholarly to the communal.Offering rare insights into the story of this remarkable poem, Pardes traces a variegated line of passionate readers. She looks at Jewish and Christian interpreters of late antiquity who were engaged in disputes over the Song's allegorical meaning, at medieval Hebrew poets who introduced it into the opulent world of courtly banquets, and at kabbalists who used it as a springboard to the celestial spheres. She shows how feminist critics have marveled at the Song's egalitarian representation of courtship, and how it became a song of America for Walt Whitman, Herman Melville, and Toni Morrison. Throughout these explorations of the Song's reception, Pardes highlights the unparalleled beauty of its audacious language of love.</t>
  </si>
  <si>
    <t xml:space="preserve"> Rabbi Akiva called the Song of Songs God's best gift to the Jewish people. Does it celebrate the erotic desires of a young man and woman? Delineate the love of God for the Jewish people? Or for the church? Or the longing of the mystic soul for union with God? All this and much more. This is not a book only for scholars. The clarity and charm of Pardes's writing make it a book all readers will enjoy. —Alicia Suskin Ostriker, author of For the Love of God: The Bible as an Open Book Ilana Pardes’s erudite and lyrical book is a marvelous entry into the imaginative world of the Song of Songs, beginning with its biblical origins and continuing through the panorama of its interpretive life. —Ronald Hendel, author of The Book of  Genesis : A Biography This luminous study is a rare combination of finely perceptive literary readings with a sweeping historical overview. Perhaps the chief of the gifts it offers is the demonstration, by means of multiple examples throughout the book, that the distinction between literal and allegorical is intrinsically ambiguous. In lucid and lively prose, Ilana Pardes shows the remarkable life of a great work through the ages. —Robert Alter, author of The Art of Bible Translation In this brilliant and marvelously readable celebration of the Song of Songs, Ilana Pardes illuminates how, for thousands of years, mystics, poets, and writers from ancient rabbis to John of the Cross, from Teresa of Ávila to Walt Whitman and Toni Morrison have loved this poem and transformed it in their own writings. —Elaine Pagels, author of Why Religion? A Personal Story  Pardes offers a beautiful exploration of the adventures of a single biblical book. The Song itself seems to open up in fuller glory in each chapter. —Naomi Seidman, author of The Marriage Plot: Or, How Jews Fell in Love with Love, and with Literature</t>
  </si>
  <si>
    <t>Ilana Pardes is the Katharine Cornell Professor of Comparative Literature at the Hebrew University of Jerusalem. She is the author of Countertraditions in the Bible, The Biography of Ancient Israel, Melville's Bibles, and Agnon's Moonstruck Lovers.</t>
  </si>
  <si>
    <t>A History</t>
  </si>
  <si>
    <t>Friedrich, Markus</t>
  </si>
  <si>
    <t xml:space="preserve"> HIS037030 HISTORY / Modern / General; REL010000 RELIGION / Christianity / Catholic; REL015000 RELIGION / Christianity / History; REL030000 RELIGION / Christian Ministry / Evangelism; REL033000 RELIGION / History</t>
  </si>
  <si>
    <t>The most comprehensive and up-to-date exploration of one of the most important religious orders in the modern worldSince its founding by Ignatius of Loyola in 1540, the Society of Jesus—more commonly known as the Jesuits—has played a critical role in the events of modern history. From the Counter-Reformation to the ascent of Francis I as the first Jesuit pope, The Jesuits presents an intimate look at one of the most important religious orders not only in the Catholic Church, but also the world. Markus Friedrich describes an organization that has deftly walked a tightrope between sacred and secular involvement and experienced difficulties during changing times, all while shaping cultural developments from pastoral care and spirituality to art, education, and science.Examining the Jesuits in the context of social, cultural, and world history, Friedrich sheds light on how the order shaped the culture of the Counter-Reformation and participated in the establishment of European empires, including missionary activity throughout Asia and in many parts of Africa in the sixteenth and seventeenth centuries. He also explores the place of Jesuits in the New World and addresses the issue of Jesuit slaveholders. The Jesuits often tangled with the Roman Curia and the pope, resulting in their suppression in 1773, but the order returned in 1814 to rise again to a powerful position of influence. Friedrich demonstrates that the Jesuit fathers were not a monolithic group and he considers the distinctive spiritual legacy inherited by Pope Francis.With its global scope and meticulous attention to archival sources and previous scholarship, The Jesuits illustrates the heterogeneous, varied, and contradictory perspectives of this famed religious organization.</t>
  </si>
  <si>
    <t>“This masterfully crafted book is a major achievement. The Jesuits offers a comprehensive and compelling account of one of the most influential religious orders in global history.”—Ulrike Strasser, author of Missionary Men in the Early Modern World: German Jesuits and Pacific Journeys “The Jesuits is amazingly comprehensive, unfailingly judicious, and magisterially translated. In this book, Markus Friedrich provides the most authoritative single-volume treatment of the religious order that most completely rose to the challenge of making Roman Catholicism the first global religion.”—Simon Ditchfield, University of York“Except perhaps for the church it serves, the Society of Jesus has had more global reach and resonance than any other institution over the past half millennium. Clearly, deftly, and deeply, Markus Friedrich explains how it happened against all odds. In this book, we follow the fortunes of the Company, meet Jesuits of every stripe of sin and sanctity, and learn what has made the order so profoundly loved and so heartily hated.”—Felipe Fernández-Armesto, University of Notre Dame</t>
  </si>
  <si>
    <t>Markus Friedrich is professor of early modern history at the University of Hamburg. His books include The Birth of the Archive. He lives in Hamburg, Germany.</t>
  </si>
  <si>
    <t>Dreams, Visions, Imaginations</t>
  </si>
  <si>
    <t>Jewish, Christian and Gnostic Views of the World to Come</t>
  </si>
  <si>
    <t>Schröter, Jens / Nicklas, Tobias / Puig i Tàrrech, Armand</t>
  </si>
  <si>
    <t>247</t>
  </si>
  <si>
    <t xml:space="preserve"> REL006100 RELIGION / Biblical Criticism &amp; Interpretation / New Testament; REL006210 RELIGION / Biblical Studies / Old Testament; REL006220 RELIGION / Biblical Studies / New Testament; REL040030 RELIGION / Judaism / History; REL114000 RELIGION / Ancient</t>
  </si>
  <si>
    <t>The volume focuses on the origins, provenance, and social function of ancient Jewish and Christian apocalyptic texts, including so-called ‘Gnostic,’ writings. In different strands of ancient Judaism, early Christianity as well as in Gnosticism, Manichaeism, and Islam, these texts played an important role. A characteristic feature is their interpretation of history, based on the knowledge about the upper, divine realm and the world to come.</t>
  </si>
  <si>
    <t>Jens Schröter, Berlin, Germany Tobias Nicklas, Regensburg, Germany Armand Puig i Tàrrech, Barcelona, Spain.</t>
  </si>
  <si>
    <t>The Early Martyr Narratives</t>
  </si>
  <si>
    <t>Neither Authentic Accounts nor Forgeries</t>
  </si>
  <si>
    <t>Rebillard, Éric</t>
  </si>
  <si>
    <t xml:space="preserve"> REL108020 RELIGION / Christian Church / History; REL110000 RELIGION / Christianity / Saints &amp; Sainthood</t>
  </si>
  <si>
    <t>In The Early Martyr Narratives, &amp;Eacuteric Rebillard argues that accounts of ancient martyrs should be considered fluid  living texts  that existed between fact and fiction and made it possible for audiences to readily accept the historicity of a martyr while at the same time not expect to hear or read a truthful story.</t>
  </si>
  <si>
    <t xml:space="preserve"> A breakthrough work. &amp;Eacuteric Rebillard is uniquely and eminently qualified to confront the problem of the dual legacy of the Protestant-Catholic polemics of the Reformation that focused on the 'genuine' status of the accounts of saints and martyrs on the one hand, and of the emerging concerns of 'scientific historiography' of the late eighteenth and nineteenth centuries on the other. &amp;mdashBrent Shaw, author of Sacred Violence: African Christians and Sectarian Hatred in the Age of Augustine At both the macro and micro level, in respect not only to broad literary questions but also to debates about the transmission and editing of individual texts, The Early Martyr Narratives makes significant contributions to our understanding of the real roles played by these accounts in the life of the Roman empire's Christian communities. &amp;mdashDennis Trout, author of Damasus of Rome: The Epigraphic Poetry</t>
  </si>
  <si>
    <t>Eric Rebillard is the Avalon Foundation Professor of the Humanities and Professor of Classics and History at Cornell University. He is editor of Greek and Latin Narratives About the Ancient Martyrs, and author of Christians and Their Many Identities in Late Antiquity and The Care of the Dead in Late Antiquity.</t>
  </si>
  <si>
    <t>A Different God?</t>
  </si>
  <si>
    <t>Dionysos and Ancient Polytheism</t>
  </si>
  <si>
    <t>Schlesier, Renate</t>
  </si>
  <si>
    <t xml:space="preserve"> ART015060 ART / History / Ancient &amp; Classical; HIS002000 HISTORY / Ancient / General; HIS002010 HISTORY / Ancient / Greece; REL033000 RELIGION / History; REL072000 RELIGION / Antiquities &amp; Archaeology</t>
  </si>
  <si>
    <t>Within modern frameworks of knowledge and representation, Dionysos often appears to be atypical for ancient culture, an exception within the context of ancient polytheism, or even an instance of a difference that anticipates modernism. How can recent research contribute to a more precise understanding of the diverse transformations of the ancient god, from Greek antiquity to the Roman Empire? In this volume, which is the result of an international conference held in March 2009 at the Pergamon Museum Berlin, scholars from all branches of classical studies, including history of scholarship, consider this question. Consequently, this leads to a new look on vase paintings, sanctuaries, rituals and religious-political institutions like theatre, and includes new readings of the texts of ancient poets, historians and philosophers, as well as of papyri and inscriptions. It is the diversity of sources or methods and the challenge of former views that is the strength of this volume, providing a comprehensive, innovative and richly faceted account of the  different  god in an unprecedented way.</t>
  </si>
  <si>
    <t>Renate Schlesier, Freie UniversitätBerlin, Germany.</t>
  </si>
  <si>
    <t>China's Green Religion</t>
  </si>
  <si>
    <t>Daoism and the Quest for a Sustainable Future</t>
  </si>
  <si>
    <t>Miller, James</t>
  </si>
  <si>
    <t xml:space="preserve"> HIS008000 HISTORY / Asia / China; NAT011000 NATURE / Environmental Conservation &amp; Protection; PHI023000 PHILOSOPHY / Taoist; POL044000 POLITICAL SCIENCE / Public Policy / Environmental Policy; REL065000 RELIGION / Taoism (see also PHILOSOPHY / Taoist)</t>
  </si>
  <si>
    <t>In China’s Green Religion, James Miller shows how Daoism orients individuals toward a holistic understanding of religion and nature. Explicitly connecting human flourishing to the thriving of nature, Daoism fosters a “green” subjectivity and agency that transforms what it means to live a flourishing life on earth.</t>
  </si>
  <si>
    <t>AcknowledgmentsIntroduction1. Religion, Modernity, and Ecology2. The Subjectivity of Nature3. Liquid Ecology4. The Porosity of the Body5. The Locative Imagination6. The Political Ecology of the Daoist Body7. From Modernity to Sustainability8. From Sustainability to FlourishingNotesBibliographyIndex</t>
  </si>
  <si>
    <t>Mary Evelyn Tucker, Forum on Religion and Ecology, Yale University:There is perhaps no scholar in the West who could have written such a valuable book on the contributions of Daoism to ecological thought and practice in China. Meticulously researched and clearly written, this is a book that will indispensable for academics and policy makers alike who are concerned about China's future.Eugene Anderson, University of California, Riverside:James Miller's book is a rich and deeply informed exploration of the relationships of Daoist religion and philosophy with nature and the environment. Miller discusses Daoist principles in new and exciting ways, often related to current ecological and ecocritical topics. He applies Daoist principles to current problems and possible futures, arguing that Daoism could help us develop not only sustainability but also flourishing. This is an important book with new and exciting ideas for environmentalists and citizens.Louis Komjathy, Associate Professor of Chinese Religions and Comparative Religious Studies at the University of San Diego:This book breaks new ground and may serve as a model for more sophisticated engagements with Daoism in terms of ecology. It is at the cutting edge of Daoist Studies.Bronislaw Szerszynski, Lancaster University:This book presents a novel interpretation of Daoism as a 'green religion' that can transcend its premodern, Chinese origins and offer to the world a distinctive ecological orientation of wider relevance. Miller is arguably the world's leading scholar of Daoism and the environment, and China's Green Religion makes a striking and important contribution to the field of religion and ecology.</t>
  </si>
  <si>
    <t>James Miller is professor of Chinese studies and director of the interdisciplinary graduate program in cultural studies at Queen's University in Canada. He is the author of The Way of Highest Clarity (2008) and Daoism: A Beginner's Guide (2008) and the editor of Chinese Religions in Contemporary Societies (2006), Religion and Ecological Sustainability in China (2014), and Daoism and Ecology (2001).</t>
  </si>
  <si>
    <t>Religions of China in Practice</t>
  </si>
  <si>
    <t>37</t>
  </si>
  <si>
    <t xml:space="preserve"> REL065000 RELIGION / Taoism (see also PHILOSOPHY / Taoist)</t>
  </si>
  <si>
    <t xml:space="preserve">This third volume of Princeton Readings in Religions demonstrates that the  three religions  of China--Confucianism, Daoism, and Buddhism (with a fourth, folk religion, sometimes added)--are not mutually exclusive: they overlap and interact with each other in a rich variety of ways. The volume also illustrates some of the many interactions between Han culture and the cultures designated by the current government as  minorities.  Selections from minority cultures here, for instance, are the folktale of Ny Dan the Manchu Shamaness and a funeral chant of the Yi nationality collected by local researchers in the early 1980s. Each of the forty unusual selections, from ancient oracle bones to stirring accounts of mystic visions, is preceded by a substantial introduction. As with the other volumes, most of the selections here have never been translated before. Stephen Teiser provides a general introduction in which the major themes and categories of the religions of China are analyzed. The book represents an attempt to move from one conception of the  Chinese spirit  to a picture of many spirits, including a Laozi who acquires magical powers and eventually ascends to heaven in broad daylight the white-robed Guanyin, one of the most beloved Buddhist deities in China and the burning-mouth hungry ghost. The book concludes with a section on  earthly conduct. </t>
  </si>
  <si>
    <t xml:space="preserve"> Excellent and should be an important help to students of Chinese religions and a new model for the study of religion in general that needs to be aware of the variety of manifestations a particular tradition develops within each culture, through all levels of society and across the centuries.  Due to the quality and quantity of the contributions, this anthology gives readers--in one volume--a wealth of new material on Chinese religions. Perhaps more importantly, it also offers a reconceptualization of the field. </t>
  </si>
  <si>
    <t>Understanding Religion</t>
  </si>
  <si>
    <t>Theories and Methods for Studying Religiously Diverse Societies</t>
  </si>
  <si>
    <t>Hedges, Paul Michael</t>
  </si>
  <si>
    <t>University of California Press</t>
  </si>
  <si>
    <t xml:space="preserve"> REL017000 RELIGION / Comparative Religion; REL054000 RELIGION / Reference; REL062000 RELIGION / Spirituality</t>
  </si>
  <si>
    <t>A cutting-edge introduction to contemporary religious studies theory, connecting theory to data. This innovative coursebook introduces students to interdisciplinary theoretical tools for understanding contemporary religiously diverse societies&amp;mdashboth Western and non-Western. Using a case-study model, the text considers: A wide and diverse array of contemporary issues, questions, and&amp;#160critical&amp;#160approaches to the study of religion&amp;#160relevant to students and scholarsA variety of theoretical approaches, including decolonial, feminist, hermeneutical, poststructuralist, and phenomenological analysesCurrent debates on whether the term religion&amp;#160is meaningfulMany key issues about the study of religion, including the insider-outsider debate, material religion, and lived religionPlural and religiously diverse societies, including the theological ideas of traditions and the political and social questions that arise for those living alongside adherents of other religionsUnderstanding Religion is designed to provide a strong foundation for instructors to explore the ideas presented in each chapter in multiple ways, engage students in meaningful activities in the classroom, and integrate additional material into their lectures. Students will gain the tools to apply specific methods from a variety of disciplines to analyze the social, political, spiritual, and cultural aspects of religions. Its unique pedagogical design means it can be used from undergraduate- to postgraduate-level courses.</t>
  </si>
  <si>
    <t>List of Illustrations&amp;#160 List of Boxes&amp;#160 Acknowledgments and Dedications&amp;#160 Introduction&amp;#160 PART I. WHAT IS RELIGION AND HOW TO APPROACH IT? 1. Religion: Language, Law, and Legacies&amp;#160 Case Study 1A: Falun Gong: Religion or Self-Cultivation Practice?&amp;#160 Case Study 1B: Christians and Ancestor Veneration: Religion or Culture?&amp;#160 2. Method: Insider-Outsider Debates, Phenomenology, and Reflexivity&amp;#160 Case Study 2A: Living between Religious Worlds: Conversion and Reconversion Case Study 2B: Hindu and Christian? Multiple Religious Identities 3. Life: Lived Religion, Syncretism, and Hybridity Case Study 3A: Mexican American Catholicism and Our Lady of Guadalupe Case Study 3B: Thai Buddhism as Lived Religion and Syncretic Practice PART II. THEORIES, METHODOLOGIES, AND CRITICAL DEBATES 4. History: Historical Methodology and the Invention of Tradition Case Study 4A: The Historical Jesus and the Christ of Faith&amp;#160 Case Study 4B: Laozi, the Daodejing, and the Origins of Daoism 5. Power: Social Constructionism, Habitus, and Authority&amp;#160 Case Study 5A: Mosques, Minarets, and Power&amp;#160 Case Study 5B: Individual (New Age/Alternative) Spirituality as Modernity&amp;#39s Ideology&amp;#160 6. Identity: Social Identity Theory, In-Groups, Out-Groups, and Conflict&amp;#160 Case Study 6A: Shiv Sena, Hindu Nationalism, and Identity Politics&amp;#160 Case Study 6B: Race, Religion, and the American White Evangelical&amp;#160 7. Colonialism: Postcolonialism, Orientalism, and Decolonization&amp;#160 Case Study 7A: Beyond Inventing Hinduism Case Study 7B: Magic, Superstition, and Religion in Southeast Asia and Africa 8. Brains: The Cognitive Science of Religion and Beyond&amp;#160 Case Study 8A: Religion, Non-Religion, and Atheism Case Study 8B: An</t>
  </si>
  <si>
    <t>HedgesPaul Michael: Paul Hedges is Associate Professor in the Studies in Interreligious Relations in Plural Societies Programme, RSIS, Nanyang Technological University, Singapore. He has authored or edited more than a dozen books and over seventy academic papers. His most recent book is Religious Hatred: Prejudice, Islamophobia, and Antisemitism in Global Context. &amp;#160</t>
  </si>
  <si>
    <t>The Invention of Religion</t>
  </si>
  <si>
    <t>Faith and Covenant in the Book of Exodus</t>
  </si>
  <si>
    <t>Assmann, Jan</t>
  </si>
  <si>
    <t xml:space="preserve"> REL006090 RELIGION / Biblical Criticism &amp; Interpretation / Old Testament; REL006400 RELIGION / Biblical Studies / Exegesis &amp; Hermeneutics; REL033000 RELIGION / History; REL040000 RELIGION / Judaism / General; REL070000 RELIGION / Christianity / General; REL102000 RELIGION / Theology</t>
  </si>
  <si>
    <t>A groundbreaking account of how the Book of Exodus shaped fundamental aspects of Judaism, Christianity, and IslamThe Book of Exodus may be the most consequential story ever told. But its spectacular moments of heaven-sent plagues and parting seas overshadow its true significance, says Jan Assmann, a leading historian of ancient religion. The story of Moses guiding the enslaved children of Israel out of captivity to become God's chosen people is the foundation of an entirely new idea of religion, one that lives on today in many of the world's faiths. The Invention of Religion sheds new light on ancient scriptures to show how Exodus has shaped fundamental understandings of monotheistic practice and belief.Assmann delves into the enduring mythic power of the Exodus narrative, examining the text's compositional history and calling attention to distinctive motifs and dichotomies: enslavement and redemption belief and doubt proper worship and idolatry loyalty and betrayal. Revelation is a central theme--the revelation of God's power in miracles, of God's presence in the burning bush, and of God's chosen dwelling among the Israelites in the vision of the tabernacle. Above all, it is God's covenant with Israel—the binding obligation of the Israelites to acknowledge God as their redeemer and obey His law—that is Exodus's most encompassing and transformative idea, one that challenged basic assumptions about humankind's relationship to the divine in the ancient world.The Invention of Religion is a powerful account of how ideas of faith, revelation, and covenant, first introduced in Exodus, shaped Judaism and were later adopted by Christianity and Islam to form the bedrock of the world's Abrahamic religions.</t>
  </si>
  <si>
    <t xml:space="preserve"> Jan Assmann's latest book is a blockbuster—beautifully written, capacious, learned, and endlessly creative. It is sure to become a touchstone for scholars and readers interested in the Bible, the ancient world, and the history of monotheism, past and present. —Jonathan Sheehan, University of California, Berkeley In this bold reading of the Book of Exodus, Jan Assmann, one of the world's leading intellectuals, shows how Exodus preserves prebiblical Egyptian and Israelite memories while eliciting a ‘monotheism of loyalty’ that has defined much of Western religion. —David M. Carr, author of The Formation of the Hebrew Bible In this brilliant, imaginative, and comprehensive study of the Book of Exodus, Jan Assmann draws on his extensive and nuanced knowledge of ancient civilizations, cultural memory, and biblical texts to make the case that the Exodus story of the liberation of a people is also the story of the unprecedented invention of a radically new conception of religion—one that became the basis for Judaism, Christianity, and Islam. The breadth and depth of Assmann's multifaceted explorations are dazzling. —Richard J. Bernstein, New School for Social Research Jan Assmann, one of Germany's most influential historians and intellectuals, breaks new ground in The Invention of Religion. It is a remarkable achievement, one that promises to spark controversy. —Jacob L. Wright, Emory University</t>
  </si>
  <si>
    <t>Jan Assmann is honorary professor of cultural studies at the University of Konstanz and professor emeritus of Egyptology at the University of Heidelberg, where he taught for nearly three decades. He is the author of many books on ancient history and religion, including From Akhenaten to Moses, Cultural Memory and Early Civilization, and Moses the Egyptian.</t>
  </si>
  <si>
    <t>Before Religion</t>
  </si>
  <si>
    <t>A History of a Modern Concept</t>
  </si>
  <si>
    <t>Nongbri, Brent</t>
  </si>
  <si>
    <t xml:space="preserve"> HIS002000 HISTORY / Ancient / General; REL017000 RELIGION / Comparative Religion; REL033000 RELIGION / History</t>
  </si>
  <si>
    <t>For much of the past two centuries, religion has been understood as a universal phenomenon, a part of the  natural  human experience that is essentially the same across cultures and throughout history. Individual religions may vary through time and geographically, but there is an element, religion, that is to be found in all cultures during all time periods. Taking apart this assumption, Brent Nongbri shows that the idea of religion as a sphere of life distinct from politics, economics, or science is a recent development in European history&amp;#8212a development that has been projected outward in space and backward in time with the result that religion now appears to be a natural and necessary part of our world.Examining a wide array of ancient writings, Nongbri demonstrates that in antiquity, there was no conceptual arena that could be designated as  religious  as opposed to  secular.  Surveying representative episodes from a two-thousand-year period, while constantly attending to the concrete social, political, and colonial contexts that shaped relevant works of philosophers, legal theorists, missionaries, and others, Nongbri offers a concise and readable account of the emergence of the concept of religion.</t>
  </si>
  <si>
    <t>Brent Nongbri is a postdoctoral researcher at Macquarie University in Sydney, Australia.</t>
  </si>
  <si>
    <t>Trustworthy Men</t>
  </si>
  <si>
    <t>How Inequality and Faith Made the Medieval Church</t>
  </si>
  <si>
    <t>Forrest, Ian</t>
  </si>
  <si>
    <t xml:space="preserve"> HIS037010 HISTORY / Medieval; HIS054000 HISTORY / Social History; REL051000 RELIGION / Philosophy; REL108020 RELIGION / Christian Church / History</t>
  </si>
  <si>
    <t>The medieval church was founded on and governed by concepts of faith and trust--but not in the way that is popularly assumed. Offering a radical new interpretation of the institutional church and its social consequences in England, Ian Forrest argues that between 1200 and 1500 the ability of bishops to govern depended on the cooperation of local people known as trustworthy men and shows how the combination of inequality and faith helped make the medieval church.Trustworthy men (in Latin, virifidedigni) were jurors, informants, and witnesses who represented their parishes when bishops needed local knowledge or reliable collaborators. Their importance in church courts, at inquests, and during visitations grew enormously between the thirteenth and fifteenth centuries. The church had to trust these men, and this trust rested on the complex and deep-rooted cultures of faith that underpinned promises and obligations, personal reputation and identity, and belief in God. But trust also had a dark side. For the church to discriminate between the trustworthy and untrustworthy was not to identify the most honest Christians but to find people whose status ensured their word would not be contradicted. This meant men rather than women, and—usually—the wealthier tenants and property holders in each parish. Trustworthy Men illustrates the ways in which the English church relied on and deepened inequalities within late medieval society, and how trust and faith were manipulated for political ends.</t>
  </si>
  <si>
    <t xml:space="preserve"> A new history of the late medieval church in England, this brilliant book is a rare beast, grounded in extensive theoretical and empirical research. A masterpiece of historical thinking, it will be widely influential. —Frances Andrews, University of St Andrews Straddling social and ecclesiastical history, and the history of ideas, this elegant book investigates Episcopal bishops' use of lay ‘trustworthy men' as witnesses and informants for various actions within the diocese. The themes explored are of profound importance, with very wide implications not only for those who work on the medieval church, but also for anyone interested in medieval society and governance. —John H. Arnold, University of Cambridge</t>
  </si>
  <si>
    <t>Ian Forrest is fellow and tutor in history at Oriel College, University of Oxford.  He is the author of The Detection of Heresy in Late Medieval England.</t>
  </si>
  <si>
    <t>The Art of Bible Translation</t>
  </si>
  <si>
    <t>Alter, Robert</t>
  </si>
  <si>
    <t xml:space="preserve"> BIB018000 BIBLES / Other Translations / General; LIT020000 LITERARY CRITICISM / Comparative Literature; REL006080 RELIGION / Biblical Criticism &amp; Interpretation / General; REL006400 RELIGION / Biblical Studies / Exegesis &amp; Hermeneutics; REL040000 RELIGION / Judaism / General; SOC049000 SOCIAL SCIENCE / Jewish Studies</t>
  </si>
  <si>
    <t>An award-winning biblical translator reflects on the art of capturing the literary power of the Bible in EnglishIn this brief book, award-winning biblical translator and acclaimed literary critic Robert Alter offers a personal and passionate account of what he learned about the art of Bible translation over the two decades he spent completing his own English version of the Hebrew Bible.Alter’s literary training gave him the advantage of seeing that a translation of the Bible can convey the text’s meaning only by trying to capture the powerful and subtle literary style of the biblical Hebrew, something the modern English versions don’t do justice to. The Bible’s style, Alter writes, “is not some sort of aesthetic embellishment of the ‘message’ of Scripture but the vital medium through which the biblical vision of God, human nature, history, politics, society, and moral value is conveyed.” And, as the translators of the King James Version knew, the authority of the Bible is inseparable from its literary authority.For these reasons, the Bible can be brought to life in English only by re-creating its literary virtuosity, and Alter discusses the principal aspects of style in the Hebrew Bible that any translator should try to reproduce: word choice, syntax, word play and sound play, rhythm, and dialogue. In the process, he provides an illuminating and accessible introduction to biblical style that also offers insights about the art of translation far beyond the Bible.</t>
  </si>
  <si>
    <t xml:space="preserve"> In this slim work, Mr. Alter sets out the principles that govern his translation while also delivering his pointed commentary on almost all other modern versions. ---Eric Ormsby, Wall Street Journal Alter provides a refreshing look into the complex work of translating the Bible.  In a series of short essays, [Alter] delves into the minutiae of word choice, syntax and rhythm that make up the substance of a translator’s work.  Hugely entertaining and irreverent. ---Adam Gopnik, New Yorker</t>
  </si>
  <si>
    <t>Robert Alter is professor of the Graduate School and emeritus professor of Hebrew and comparative literature at the University of California, Berkeley. He is the author of more than two dozen books, including The Hebrew Bible: A Translation with Commentary (Norton). He is the recipient of the Robert Kirsch Award for Lifetime Contribution to American Letters, among other awards, and lives in Berkeley, California.</t>
  </si>
  <si>
    <t>The Late Bronze and Early Iron Ages of Southern Canaan</t>
  </si>
  <si>
    <t>Maeir, Aren M. / Shai, Itzhaq / McKinny, Chris</t>
  </si>
  <si>
    <t>Archaeology of the Biblical Worlds</t>
  </si>
  <si>
    <t xml:space="preserve"> HIS002000 HISTORY / Ancient / General; HIS026000 HISTORY / Middle East / General; REL006090 RELIGION / Biblical Criticism &amp; Interpretation / Old Testament; REL072000 RELIGION / Antiquities &amp; Archaeology; SOC003000 SOCIAL SCIENCE / Archaeology</t>
  </si>
  <si>
    <t>The Late Bronze Age in the Levant is a period that is rich in ancient sources during a formative period for the peoples and cultures who play central roles in the Hebrew Bible. The papers gathered here provide overviews of Late Bronze Age finds from several important sites in Israel and surrounding countries and represents a broad view of cutting edge research in the archaeology of the ancient Levant, and of the Late Bronze Age specifically.</t>
  </si>
  <si>
    <t>Aren Maeir, Bar-Ilan Universtiy Itzhaq Shai, Ariel University Chris McKinny, Texas A&amp;ampM University.</t>
  </si>
  <si>
    <t>The Children of Abraham</t>
  </si>
  <si>
    <t>Judaism, Christianity, Islam</t>
  </si>
  <si>
    <t>Peters, Francis Edward</t>
  </si>
  <si>
    <t>Princeton Classics</t>
  </si>
  <si>
    <t>83</t>
  </si>
  <si>
    <t xml:space="preserve"> REL017000 RELIGION / Comparative Religion; REL033000 RELIGION / History; REL037000 RELIGION / Islam / General; REL040000 RELIGION / Judaism / General; REL070000 RELIGION / Christianity / General</t>
  </si>
  <si>
    <t>F.E. Peters, a scholar without peer in the comparative study of Judaism, Christianity, and Islam, revisits his pioneering work. Peters has rethought and thoroughly rewritten his classic The Children of Abraham for a new generation of readers-at a time when the understanding of these three religious traditions has taken on a new and critical urgency.He began writing about all three faiths in the 1970s, long before it was fashionable to treat Islam in the context of Judaism and Christianity, or to align all three for a family portrait. In this updated edition, he lays out the similarities and differences of the three religious siblings with great clarity and succinctness and with that same remarkable objectivity that is the hallmark of all the author's work.Peters traces the three faiths from the sixth century B.C., when the Jews returned to Palestine from exile in Babylonia, to the time in the Middle Ages when they approached their present form. He points out that all three faith groups, whom the Muslims themselves refer to as  People of the Book,  share much common ground. Most notably, each embraces the practice of worshipping a God who intervenes in history on behalf of His people.The book's text is direct and accessible with thorough and nuanced discussions of each of the three religions. Footnotes provide the reader with expert guidance into the highly complex issues that lie between every line of this stunning edition of The Children of Abraham. Complete with a new preface by the author, this Princeton Classics edition presents this landmark study to a new generation of readers.</t>
  </si>
  <si>
    <t xml:space="preserve"> The Children of Abraham is one of the first synoptic presentations of Judaism, Christianity, and Islam that compares the structures of the three religions without asserting the superiority of any one of them. Fully revised, this new edition reflects current scholarship in the field and contains new footnotes and chapter subheads that make it even more user friendly than before. The book will appeal to teachers of comparative religion as well as to historians looking for a concise narrative about Christianity, Judaism, or Islam. The general reader will find it engaging, too. —Mark Cohen, Princeton University An excellent introduction to the origin and crucial development of these faiths as well as their similarities and differences. —Ruben C. Mendoza, Reviews in Religion &amp; TheologyAs John L. Esposito makes clear in his helpful foreword, Professor F.E. Peters' revision of this important, accessible discussion of the Judeo-Christian-Islamic tradition is a welcome contribution for a new generation of readers facing an international political environment where respectful engagement is imperative.One of Choice&amp;#39s Outstanding Academic Titles for 2005 The Children of Abraham is a concise introduction to the work of a scholar who thinks about every aspect of Judaism, Christianity, or Islam ‘in triplicate.' This new edition deserves a warm welcome. —Jack Miles, author of God: A Biography and Christ: A Crisis in the Life of God I know of no more measured and thoughtful historical survey of the formative development of the conjoined tradition of Jewish, Christian, and Islamic thought and practice than this one. —William A. Graham, Harvard Divinity SchoolThe new edition of Francis E. Peters' The Children of Abraham: Judaism, Christianity, Islam . . . is written in a direct and accessible style with thorough and nuanced discussions of each of the three Abrahamic traditions. . . . We</t>
  </si>
  <si>
    <t>F. E. Peters is professor emeritus of history, religion, and Middle Eastern and Islamic studies at New York University. His many books include Islam: A Guide for Jews and Christians (Princeton).</t>
  </si>
  <si>
    <t>Exploring the Composition of the Pentateuch</t>
  </si>
  <si>
    <t>Baker Jr., L. S. / Wells, A. Rahel / Masotti, Felipe A. / Bergland, Kenneth</t>
  </si>
  <si>
    <t>Bulletin for Biblical Research Supplement</t>
  </si>
  <si>
    <t>27</t>
  </si>
  <si>
    <t xml:space="preserve"> LIT004210 LITERARY CRITICISM / Jewish; REL006090 RELIGION / Biblical Criticism &amp; Interpretation / Old Testament; REL006210 RELIGION / Biblical Studies / Old Testament; REL040000 RELIGION / Judaism / General</t>
  </si>
  <si>
    <t>For many years, the historical-critical quest for a reconstruction of the origin(s) and development of the Pentateuch or Hexateuch has been dominated by the documentary hypothesis, the heuristic power of which has produced a consensus so strong that an interpreter who did not operate within its framework was hardly regarded as a scholar. However, the relentless march of research on this topic has continued to yield new and refined analyses, data, methodological tools, and criticism. In this spirit, the contributions to this volume investigate new ideas about the composition of the Pentateuch arising from careful analysis of the biblical text against its ancient Near Eastern background.Covering a wide spectrum of topics and diverging perspectives, the chapters in this book are grouped into two parts. The first is primarily concerned with the history of scholarship and alternative approaches to the development of the Pentateuch. The second focuses on the exegesis of particular texts relevant to the composition of the Torah. The aim of the project is to foster investigation and collegial dialogue in a spirit of humility and frankness, without imposing uniformity.In addition to the editors, the contributors include Tiago Arrais, Richard E. Averbeck, John S. Bergsma, Joshua A. Berman, Daniel I. Block, Richard Davidson, Roy E. Gane, Duane A. Garrett, Richard S. Hess, Benjamin Kilchör, Michael LeFebvre, Ji&amp;#345&amp;iacute Moskala, and Christian Vogel.</t>
  </si>
  <si>
    <t>&amp;ldquoExploring the Composition of the Pentateuch aims to recast the discussion of pentateuchal sources in light of the Bible´s own claims regarding its origins and authorship.Although the individual authors do not arrive at a consensus position regarding the best solution, they allagreethat the current state of pentateuchalsourcecriticism is in need of a freshcritique.&amp;rdquo&amp;mdashKyle Greenwood, author of Scripture and Cosmology: Reading the Bible Between the Ancient World and Modern Science</t>
  </si>
  <si>
    <t>Baker Jr.L. S.: L. S. Baker Jr. is a Ph.D. candidate in ancient Near Eastern archaeology at Andrews University.MasottiFelipe A.: Kenneth Bergland is an independent scholar and pastor residing in Norway.</t>
  </si>
  <si>
    <t>The Ramaya?a of Valmiki: An Epic of Ancient India, Volume VI</t>
  </si>
  <si>
    <t>Yuddhaka??a</t>
  </si>
  <si>
    <t>van Nooten, Barend A. / Goldman, Robert P. / Goldman, Sally J. Sutherland</t>
  </si>
  <si>
    <t>Princeton Library of Asian Translations</t>
  </si>
  <si>
    <t>59</t>
  </si>
  <si>
    <t xml:space="preserve"> LCO004020 LITERARY COLLECTIONS / Asian / Indic; POE003000 POETRY / Subjects &amp; Themes / Inspirational &amp; Religious; REL032000 RELIGION / Hinduism / General; REL032030 RELIGION / Hinduism / Sacred Writings</t>
  </si>
  <si>
    <t>The sixth book of the Ramayana of Valmiki, the Yuddhakanda, recounts the final dramatic war between the forces of good led by the exiled prince Rama, and the forces of evil commanded by the arch demon Ravana. The hero Rama's primary purpose in the battle is to rescue the abducted princess Sita and destroy the demon king. However, the confrontation also marks the turning point for the divine mission of the Ramavatara, the incarnation of Lord Visnu as a human prince, who will restore righteousness to a world on the brink of chaos. The book ends with the gods' revelation to Rama of his true divine nature, his emotional reunion with his beloved wife, his long-delayed consecration as king of Kosala, and his restoration of a utopian age. The Yuddhakanda contains some of the most extraordinary events and larger-than-life characters to be found anywhere in world literature.  This sixth volume in the critical edition and translation of the Valmiki Ramayana includes an extensive introduction, exhaustive notes, and a comprehensive bibliography.</t>
  </si>
  <si>
    <t>[I]t is safe to say that this volume will stand for a very long time as the epitome of studies on the Yuddhakanda, indeed of the Ramayana itself.---Frederick M. Smith, Religious Studies ReviewThe translation admirably succeeds in pursuing its 'twin goals of accuracy and readability.' . . . The volume opens up the epic battle book to new readers and gives them the closest thing they could get to what the original taste and texture of the text must have been, without making it inaccessible. To my mind, this is a remarkable achievement. Specialists will find in the annotations an endless mine of valuable information that will quickly become the foundation of any further research on the Yuddhakanda, and the rich and extremely useful index will facilitate access to this book. . . . A person's education cannot be complete until he or she reads how Rama kills Ravana, as vividly told in this volume.---Yigal Bronner, European LegacyAn 118-page scholarly introduction and 1,161 octavo pages of back-matter annotations, bibliography, glossary, and index support, but don't intrude upon, the body of the text. The introduction takes up matters of meaning, theme and character, style and structure, commentary and translation. There's even a discussion of Yuddhakdikanda's cinematic qualities. The extensive annotation considers variant passages. It clarifies such details as the identity of beings, weapons, and creatures that retain then Sanskrit names in the translation.---Laurance Wieder, Books &amp;amp CultureWinner of the 2017 World Sanskrit Award, Indian Council for Cultural Relations</t>
  </si>
  <si>
    <t>Robert P. Goldman is professor of Sanskrit and Indian studies at the University of California, Berkeley, and general editor of the Ramayana Translation Project. Sally J. Sutherland Goldman is lecturer in Sanskrit at the University of California, Berkeley, and associate editor of the Ramayana Translation Project. Barend A. van Nooten is professor emeritus of Sanskrit at the University of California, Berkeley.</t>
  </si>
  <si>
    <t>Buddhism in China</t>
  </si>
  <si>
    <t>A Historical Survey</t>
  </si>
  <si>
    <t>Ch'en, Kenneth Kuan Sheng</t>
  </si>
  <si>
    <t>CONTENTS: Preface. Table of Chinese Dynasties. Maps of Dynasties. Introduction, Growth and Domestication. Maturity and Acceptance. Decline. Conclusion. Glossary. Chinese Names and Titles. Bibliography. Index.</t>
  </si>
  <si>
    <t xml:space="preserve"> A precious contribution to Buddhistic studies . . . The first true history of Chinese Buddhism written in a Western language. Not only does it till an important gap in research, but it is composed and written in a masterly manner. </t>
  </si>
  <si>
    <t>The Saffron Wave</t>
  </si>
  <si>
    <t>Democracy and Hindu Nationalism in Modern India</t>
  </si>
  <si>
    <t>Hansen, Thomas Blom</t>
  </si>
  <si>
    <t>The rise of strong nationalist and religious movements in postcolonial and newly democratic countries alarms many Western observers. In The Saffron Wave, Thomas Hansen turns our attention to recent events in the world's largest democracy, India. Here he analyzes Indian receptivity to the right-wing Hindu nationalist party and its political wing, the Bharatiya Janata Party (BJP), which claims to create a polity based on  ancient  Hindu culture. Rather than interpreting Hindu nationalism as a mainly religious phenomenon, or a strictly political movement, Hansen places the BJP within the context of the larger transformations of democratic governance in India. Hansen demonstrates that democratic transformation has enabled such developments as political mobilization among the lower castes and civil protections for religious minorities. Against this backdrop, the Hindu nationalist movement has successfully articulated the anxieties and desires of the large and amorphous Indian middle class. A form of conservative populism, the movement has attracted not only privileged groups fearing encroachment on their dominant positions but also  plebeian  and impoverished groups seeking recognition around a majoritarian rhetoric of cultural pride, order, and national strength. Combining political theory, ethnographic material, and sensitivity to colonial and postcolonial history, The Saffron Wave offers fresh insights into Indian politics and, by focusing on the links between democracy and ethnic majoritarianism, advances our understanding of democracy in the postcolonial world.</t>
  </si>
  <si>
    <t xml:space="preserve"> A brilliant book on Indian politics. . . . The Saffron Wave  is essential reading for anyone interested in India or in democracy, politics, and social movements. —Peter van der Veer, University of AmsterdamOne of Choice&amp;#39s Outstanding Academic Titles for 1999 The Saffron Wave is an analytically incisive and insightful exploration of one of the most important social movements to have swept postcolonial India. The book is remarkable not only for the historical depth it lends to our understanding of Hindu nationalism but also for the insights it affords contemporary politics in India. —Akhil Gupta, Stanford UniversityCombining broad analysis with vivid local case studies, this book gives the reader profound insights into the turbulent world of contemporary Indian politics.---Judith M. Brown, HistoryThis may become a classic text. . . . Hansen writes well and thoughtfully.</t>
  </si>
  <si>
    <t>Thomas Blom Hansen is Associate Professor in the Department of Geography and International Development Studies at Roskilde University in Denmark.</t>
  </si>
  <si>
    <t>God and the Goddesses</t>
  </si>
  <si>
    <t>Vision, Poetry, and Belief in the Middle Ages</t>
  </si>
  <si>
    <t>Newman, Barbara</t>
  </si>
  <si>
    <t>The Middle Ages Series</t>
  </si>
  <si>
    <t xml:space="preserve"> REL013000 RELIGION / Christianity / Literature &amp; the Arts; REL015000 RELIGION / Christianity / History</t>
  </si>
  <si>
    <t>Explores the idea that the medieval religious imagination did not restrict itself to masculine images of God but envisaged the divine in multiple forms.</t>
  </si>
  <si>
    <t xml:space="preserve"> In this provocatively and eloquently written study, Barbara Newman has directed her lifelong passion for the feminine in medieval Christian literature toward a finely tuned reading of female figures who have previously been approached (or misunderstood?) as allegories, personifications, symbols, or perhaps at best as feminine archetypes. &amp;mdashSpeculum Rich and absorbing. &amp;mdashModern Philology Extraordinary. . . . Although it is impossible to do justice to the breadth of knowledge so impressively displayed in this book, it is important to note how pleasurable it is to follow Newman's path through the alternatingly familiar and strange material she examines. &amp;mdashJournal of the American Academy of Religion Newman has challenged and confused the established ways of medievalists. . . . When we look back fifty years from now, we will see this book as one that changed the face of scholarship and maybe even our understanding of Christianity itself. &amp;mdashCaroline Walker Bynum, Common Knowledge A wonderful book that makes a very big, new interdisciplinary argument. It will have as marked an effect on the field of medieval religious studies as anything published in the last few decades. &amp;mdashNicholas Watson, Harvard University In her erudite and provocative book, Newman has given historians of Christianity much to discuss and to ponder. &amp;mdashInternational Review of Biblical Studies This is a big book, not simply in pages but in sheer breadth of vision. &amp;mdashMedium Aevum The thesis is succinctly rendered by the book's title God (not Gods) and the Goddesses. This thesis suggests that the Church failed in its efforts to create a truly monotheistic religion. . . . An important contribution to medieval historical and literary scholarship. &amp;mdashUtopian Studies When Barbara Newman refers to 'goddesses' in the context of me</t>
  </si>
  <si>
    <t>Barbara Newman is Professor of English and Religion at Northwestern University and author of From Virile Woman to WomanChrist, also available from the University of Pennsylvania Press.</t>
  </si>
  <si>
    <t>Aesthetics of Religion</t>
  </si>
  <si>
    <t>A Connective Concept</t>
  </si>
  <si>
    <t>Grieser, Alexandra K. / Johnston, Jay</t>
  </si>
  <si>
    <t>Religion and Reason</t>
  </si>
  <si>
    <t>58</t>
  </si>
  <si>
    <t>Anthropology of Religion</t>
  </si>
  <si>
    <t xml:space="preserve"> REL000000 RELIGION / General; REL033000 RELIGION / History; REL051000 RELIGION / Philosophy; SOC002000 SOCIAL SCIENCE / Anthropology / General</t>
  </si>
  <si>
    <t>This volume is the first English language presentation of the innovative approaches developed in the aesthetics of religion. The chapters present diverse material and detailed analysis on descriptive, methodological and theoretical concepts that together explore the potential of an aesthetic approach for investigating religion as a sensory and mediated practice. In dialogue with, yet different from, other major movements in the field (material culture, anthropology of the senses, for instance), it is the specific intent of this approach to create a framework for understanding the interplay between sensory, cognitive and socio-cultural aspects of world-construction. The volume demonstrates that aesthetics, as a theory of sensory knowledge, offers an elaborate repertoire of concepts that can help to understand religious traditions. These approaches take into account contemporary developments in scientific theories of perception, neuro-aesthetics and cultural studies, highlighting the socio-cultural and political context informing how humans perceive themselves and the world around them. Developing since the 1990s, the aesthetic approach has responded to debates in the study of religion, in particular striving to overcome biased categories that confined religion either to texts and abstract beliefs, or to an indisputable sui generis mode of experience. This volume documents what has been achieved to date, its significance for the study of religion and for interdisciplinary scholarship.</t>
  </si>
  <si>
    <t>Jay Johnston, University of Sydney, Australia and Alexandra Grieser, Trinity College Dublin, Ireland.</t>
  </si>
  <si>
    <t>The Passover Haggadah</t>
  </si>
  <si>
    <t>Ochs, Vanessa L.</t>
  </si>
  <si>
    <t>51</t>
  </si>
  <si>
    <t>Jewish Life</t>
  </si>
  <si>
    <t xml:space="preserve"> REL040000 RELIGION / Judaism / General; REL040010 RELIGION / Judaism / Rituals &amp; Practice; SOC049000 SOCIAL SCIENCE / Jewish Studies</t>
  </si>
  <si>
    <t>The life and times of a treasured book read by generations of Jewish families at the seder tableEvery year at Passover, Jews around the world gather for the seder, a festive meal where family and friends come together to sing, pray, and enjoy traditional food while retelling the biblical story of the Exodus. The Passover Haggadah provides the script for the meal and is a religious text unlike any other. It is the only sacred book available in so many varieties—from the Maxwell House edition of the 1930s to the countercultural Freedom Seder—and it is the rare liturgical work that allows people with limited knowledge to conduct a complex religious service. The Haggadah is also the only religious book given away for free at grocery stores as a promotion. Vanessa Ochs tells the story of this beloved book, from its emergence in antiquity as an oral practice to its vibrant proliferation today.Ochs provides a lively and incisive account of how the foundational Jewish narrative of liberation is remembered in the Haggadah. She discusses the book's origins in biblical and rabbinical literature, its flourishing as illuminated manuscripts in the medieval period, and its mass production with the advent of the printing press. She looks at Haggadot created on the kibbutz, those reflecting the Holocaust, feminist and LGBTQ-themed Haggadot, and even one featuring a popular television show, The Marvelous Mrs. Maisel. Ochs shows how this enduring work of liturgy that once served to transmit Jewish identity in Jewish settings continues to be reinterpreted and reimagined to share the message of freedom for all.</t>
  </si>
  <si>
    <t xml:space="preserve"> This readable, engaging, and thought-provoking book deftly balances breadth and depth—it is also fun to read. —Lesleigh Cushing Stahlberg, coauthor of The Bible in the American Short Story Vanessa Ochs demonstrates that one of the core texts of Jewish life—the Haggadah—was as much a product of its times as it was a blueprint for social action. She trains her eye on the storied and panoramic life of this beloved book, moving from its textual bricolage in the ancient world to its contemporary moment. —Maya Balakirsky Katz, author of Drawing the Iron Curtain: Jews and the Golden Age of Soviet Animation Vanessa Ochs is the only person who could have written this engaging, feisty, and brilliant biography of the Haggadah. Here, she shows us not a staid or fixed text, but a text patinaed with wine, a book that both comforts and unsettles, that remembers and interprets and challenges. Ochs has done the remarkable: she has written a book about the Haggadah that is as delightful as the Haggadah itself. —Lauren F. Winner, Duke Divinity School Vanessa Ochs answers the question, 'Why is this night different from all others?' with another question, 'Why is this Haggadah different from all others?' The Passover Haggadah, her lively, engaging survey of the many thousands of Haggadot invented, illustrated, and cherished across the ages, offers an answer. A guide to the past, present, and future of this annual dinner theater in Jewish homes, this book speaks to today's Jews. The Passover Haggadah belongs on every family's bookshelf right next to their stack of wine-stained, crumb-filled Haggadot. —Pamela S. Nadell, author of America's Jewish Women: A History from Colonial Times to Today</t>
  </si>
  <si>
    <t>Vanessa L. Ochs is professor of religious studies at the University of Virginia and an ordained rabbi. Her books include Inventing Jewish Ritual, which won a National Jewish Book Award Sarah Laughed: Modern Lessons from the Wisdom and Stories of Biblical Women and Words on Fire: One Woman's Journey into the Sacred. She lives in Charlottesville, Virginia.</t>
  </si>
  <si>
    <t>Emperor Wu Zhao and Her Pantheon of Devis, Divinities, and Dynastic Mothers</t>
  </si>
  <si>
    <t>Rothschild, N. Harry</t>
  </si>
  <si>
    <t>The Sheng Yen Series in Chinese Buddhist Studies</t>
  </si>
  <si>
    <t xml:space="preserve"> HIS008000 HISTORY / Asia / China; REL007010 RELIGION / Buddhism / History; REL084000 RELIGION / Religion, Politics &amp; State; SOC028000 SOCIAL SCIENCE / Women's Studies</t>
  </si>
  <si>
    <t>Wu Zhao (624–705), better known as Wu Zetian or Empress Wu, is the only woman to have ruled China as emperor. How did she ascend the dragon throne? This multifaceted history suggests that China's rich pantheon of female divinities and eminent women played an integral part in the construction of Wu Zhao's sovereignty.</t>
  </si>
  <si>
    <t>List of IllustrationsDynasties and Rulers Through the Mid-Tang Wu Zhao's Titles at Different Stages of Her CareerReign Eras from 655 to 705AcknowledgmentsIntroduction: Wu Zhao and Her Pantheon of Female Political AncestorsI. Goddesses of Antiquity1. Wu Zhao as the Late Seventh-Century Avatar of Primordial Goddess Nüwa2. Sanctifying Luoyang: The Luo River Goddess and Wu Zhao3. First Ladies of Sericulture: Wu Zhao and LeizuII. Dynastic Mothers, Exemplary Mothers4. The Mother of Qi and Wu Zhao: Connecting to Antiquity, Elevating Mount Song5. Ur-Mothers Birthing the Zhou Line: Jiang Yuan and Wu Zhao6. Wenmu and Wu Zhao: Two Mothers of Zhou7. Four Exemplary Women in Wu Zhao's Regulations for MinistersIII. Drawing the Numinous Energies of Female Daoist Divinities8. The Queen Mother of the West and Wu Zhao9. The Mother of Laozi and Wu Zhao: From One Grand Dowager to Another10. Rejected from the Pantheon: The Ill-Timed Rise of the Cult of Wei HuacunIV. Buddhist Devis and Goddesses11. Dharma Echoes of Mother Maya in Wu Zhao12. Bodhisattva with a Female Body: Wu Zhao and Devi JingguangConclusionsAppendix: Wu Zhao's Pantheon of Female Political AncestorsGlossary of Chinese Places, Names, and TermsNotesBibliographyIndex</t>
  </si>
  <si>
    <t>Stuart H. Young:[An] informative and entertaining excursion into the religio-political machinations of perhaps the most (in)famous woman in Chinese history.Highly revealing... The amount of material that has been drawn upon to achieve this result is impressive.A lively and captivating narrative that is sure to please both specialist and student alike.... Rothschild deserves tremendous applause.Doris Kearns Goodwin, author of The Bully Pulpit: Theodore Roosevelt, William Howard Taft, and the Golden Age of Journalism:What an original and remarkable story N. Harry Rothschild tells—of ancestors, power, and leadership. How a woman in an ancient, male-dominated culture employed art and poetry, history and mythology, and ritual and violence to create an ancestral line that consolidated her own gender-bending authority the story of how Empress Wu invented herself as China's sole female ruler, the Emperor Wu Zhao.Exhaustively researched...Suzanne Cahill, University of California, San Diego:This book is a tour de force of textual analysis and historical detective work that leaves previous sensationalistic accounts of Wu Zhao's rise to power in the dust.Keith N. Knapp, The Citadel, The Military College of South Carolina:With painstaking research, unerring insights, rich prose, and a sense of humor, Rothschild lavishly illustrates the political genius of Wu Zhao, China's only female emperor. Indicating her keen political instincts and expansive knowledge of China's cultural traditions, Rothschild adeptly delineates how, over the span of her fifty-year rule, Wu Zhao selectively made use of different goddesses and heroines to match the specific circumstances of her career's twists and turns.Jonathan Karam Skaff, author of Sui-Tang China and Its Turko-Mongol Neighbors:Wu Zhao is one of world history's most fascinating figures and the most powerful woman in China's long past. N. Harry Rothschild sheds new light on the ideologi</t>
  </si>
  <si>
    <t>N. Harry Rothschild is professor of Asian history at the University of North Florida. He specializes in Tang history and the study of women and gender in China and East Asia. He is also the author of Wu Zhao, China's Only Female Emperor.</t>
  </si>
  <si>
    <t>Connecting Histories</t>
  </si>
  <si>
    <t>Jews and Their Others in Early Modern Europe</t>
  </si>
  <si>
    <t>Ruderman, David B. / Franklin, Arnold</t>
  </si>
  <si>
    <t>Hellenistic-Roman Era</t>
  </si>
  <si>
    <t xml:space="preserve"> HIS037020 HISTORY / Renaissance; REL040030 RELIGION / Judaism / History</t>
  </si>
  <si>
    <t>Whether forced by governmental decree, driven by persecution and economic distress, or seeking financial opportunity, the Jews of early modern Europe were extraordinarily mobile, experiencing both displacement and integration into new cultural, legal, and political settings. This, in turn, led to unprecedented modes of social mixing for Jews, especially for those living in urban areas, who frequently encountered Jews from different ethnic backgrounds and cultural orientations. Additionally, Jews formed social, economic, and intellectual bonds with mixed populations of Christians. While not necessarily effacing Jewish loyalties to local places, authorities, and customs, these connections and exposures to novel cultural settings created new allegiances as well as new challenges, resulting in constructive relations in some cases and provoking strife and controversy in others.The essays collected by Francesca Bregoli and David B. Ruderman in Connecting Histories show that while it is not possible to speak of a single, cohesive transregional Jewish culture in the early modern period, Jews experienced pockets of supra-local connections between West and East&amp;mdashfor example, between Italy and Poland, Poland and the Holy Land, and western and eastern Ashkenaz&amp;mdashas well as increased exchanges between high and low culture. Special attention is devoted to the impact of the printing press and the strategies of representation and self-representation through which Jews forged connections in a world where their status as a tolerated minority was ambiguous and in constant need of renegotiation.Exploring the ways in which early modern Jews related to Jews from different backgrounds and to the non-Jews around them, Connecting Histories emphasizes not only the challenging nature and impact of these encounters but also the ambivalence experienced by Jews as they met their others.Contributors: Michela Andreatta, Francesca Bregoli, Josep</t>
  </si>
  <si>
    <t xml:space="preserve"> Covering a wide range of experience in the Jewish world in terms of geography, economics, class, religious proclivities, languages, and genres, Connecting Histories should be required reading for scholars of early modern Jewish history. &amp;mdashMatt Goldish, The Ohio State University</t>
  </si>
  <si>
    <t>Francesca Bregoli is Associate Professor of History at Queens College and The Graduate Center of the City University of New York, and holds the Joseph and Oro Halegua Chair in Greek and Sephardic Studies at Queens College. She is author of Mediterranean Enlightenment: Livornese Jews, Tuscan Culture, and Eighteenth-Century Reform. David B. Ruderman is the Joseph Meyerhoff Professor of Modern Jewish History at the University of Pennyslvania. He is author of numerous books, including National Jewish Book Award winners The World of a Renaissance Jew and Early Modern Jewry: A New Cultural History. His Connecting the Covenants: Judaism and the Search for Christian Identity in Eighteenth-Century England and Cultural Intermediaries: Jewish Intellectuals in Early Modern Italy, coedited with Giuseppe Veltri, are both available from the University of Pennsylvania Press.</t>
  </si>
  <si>
    <t>The Christians as the Romans Saw Them</t>
  </si>
  <si>
    <t>Second Edition</t>
  </si>
  <si>
    <t>Morris, Marilyn</t>
  </si>
  <si>
    <t xml:space="preserve"> REL015000 RELIGION / Christianity / History</t>
  </si>
  <si>
    <t>This book, which includes a new preface by the author, offers an engrossing portrayal of the early years of the Christian movement from the perspective of the Romans. A fascinating . . . account of early Christian thought. . . . Readable and exciting. &amp;#8212Robert McAfee Brown, New York Times Book Review Should fascinate any reader with an interest in the history of human thought. &amp;#8212Phoebe-Lou Adams, Atlantic Monthly The pioneering study in English of Roman impressions of Christians during the first four centuries A.D. &amp;#8212E. Glenn Hinson, Christian Century This gracefully written study . . . draws upon well-known sources&amp;#8212both pagan and Christian&amp;#8212to provide the general reader with an illuminating account . . . [of how] Christianity appeared to the Romans before it became the established religion of the empire. &amp;#8212Merle Rubin, Christian Science Monitor</t>
  </si>
  <si>
    <t>Introduction to Aramean and Syriac Studies</t>
  </si>
  <si>
    <t>A manual</t>
  </si>
  <si>
    <t>Akopian,  Arman</t>
  </si>
  <si>
    <t>Gorgias Handbooks</t>
  </si>
  <si>
    <t xml:space="preserve"> REL049000 RELIGION / Christianity / Orthodox</t>
  </si>
  <si>
    <t>An English translation of Arman Akopian's comprehensive Introduction to Aramean and Syriac Studies, from the earliest appearances of Arameans in the historical record, through to the modern day.</t>
  </si>
  <si>
    <t>List of figures (vii)List of tables (xi)List of maps (xiii)1. Semitic languages and peoples (1)2. Arameans at the dawn of their history (29)3. The religion of ancient Arameans (51)4. The Aramaic language and its world (57)5. Osrhoene and the Aramean awakening (149)6. The spread of Christianity in Osrhoene (161)7. Syriac Christianity under the rule of Iran (169)8. Syriaс thought and literature of the first centuries of Christianity (179)9. The One, Holy, Catholic, and Apostolic Church and its schisms (189)10. The split of Syriac Christianity: “Nestorians” and “Jacobites” (199)11. Other branches of Syriac Christianity: Melkites and Maronites (217)12. The writing and scribal traditions of the Syriacs (223)13. Translation activity of the Syriacs (245)14. Syriac translations of the Holy Scriptures (255)15. Syriac system of education (269)16. Syriac theology and philosophy (277)17. Worldly sciences and secular literature of the Syriacs (285)18. Syriac historiography (297)19. Syriacs under Arab-Muslim domination (307)20. Commercial and missionary activity of the Syriacs (315)21. Syriac rite Catholic Churches (357)22. The Syriacs between the Ottoman Empire, Iran, and Russia (369)23. The “Assyrian idea” and the issue of self-identitification for Syriac Christians (391)24. Syriacs in the 20th century and on the threshold of the third millennium (401)25. Modern Aramaic dialects (427)26. The current state of the Classical Syriac Language (447)27. The origins and development of modern Aramean and Syriac studies (455)Appendix: Klaus Beyer’s classification of Aramaic dialects (479)Select bibiliography (495)Index (503)</t>
  </si>
  <si>
    <t>Cosmos and Creation</t>
  </si>
  <si>
    <t>Second Temple Perspectives</t>
  </si>
  <si>
    <t>Duggan, Michael W. / Egger-Wenzel, Renate / Reif, Stefan C.</t>
  </si>
  <si>
    <t>Deuterocanonical and Cognate Literature Yearbook</t>
  </si>
  <si>
    <t>2019</t>
  </si>
  <si>
    <t xml:space="preserve"> LIT004210 LITERARY CRITICISM / Jewish; REL000000 RELIGION / General; REL006080 RELIGION / Biblical Criticism &amp; Interpretation / General; REL006090 RELIGION / Biblical Criticism &amp; Interpretation / Old Testament; REL040030 RELIGION / Judaism / History; REL114000 RELIGION / Ancient</t>
  </si>
  <si>
    <t>This volume contains essays by some of the leading scholars in the study of the Jewish religious ideas in the Second Temple period, that led up to the development of early forms of Rabbinic Judaism and Christianity. Close attention is paid to the cosmological ideas to be found in the Ancient Near East and in the Hebrew Bible and to the manner in which the translators of the Hebrew Bible into Greek reflected the creativity with which Judaism engaged Hellenistic ideas about the cosmos and the creation. The concepts of heaven and divine power, human mortality, the forces of nature, combat myths, and the philosophy of wisdom, as they occur in 2 Maccabees, Ben Sira, Wisdom of Solomon and Tobit, are carefully analysed and compared with Greek and Roman world-views. There are also critical examinations of Dead Sea scroll texts, early Jewish prayers and Hebrew liturgical poetry and how they these adopt, adapt and alter earlier ideas. The editors have included appreciations of two major figures who played important roles in the study of the Second Temple period and in the history and development of the ISDCL, namely, Otto Kaiser and Alexander Di Lella, who died recently and are greatly missed by those in the field.</t>
  </si>
  <si>
    <t>Michael W. Duggan, Calgary, Canada.Renate Egger-Wenzel, Salzburg, Austria.Stefan C. Reif, Cambridge, UK.</t>
  </si>
  <si>
    <t>John Calvin's Institutes of the Christian Religion</t>
  </si>
  <si>
    <t>Gordon, Bruce</t>
  </si>
  <si>
    <t>25</t>
  </si>
  <si>
    <t xml:space="preserve"> REL033000 RELIGION / History; REL053000 RELIGION / Christianity / Protestant; REL093000 RELIGION / Christianity / Calvinist; REL102000 RELIGION / Theology</t>
  </si>
  <si>
    <t>John Calvin's Institutes of the Christian Religion is a defining book of the Reformation and a pillar of Protestant theology. First published in Latin in 1536 and in Calvin's native French in 1541, the Institutes argues for the majesty of God and for justification by faith alone. The book decisively shaped Calvinism as a major religious and intellectual force in Europe and throughout the world. Here, Bruce Gordon provides an essential biography of Calvin's influential and enduring theological masterpiece, tracing the diverse ways it has been read and interpreted from Calvin's time to today.Gordon explores the origins and character of the Institutes, looking closely at its theological and historical roots, and explaining how it evolved through numerous editions to become a complete summary of Reformation doctrine. He shows how the development of the book reflected the evolving thought of Calvin, who instilled in the work a restlessness that reflected his understanding of the Christian life as a journey to God. Following Calvin's death in 1564, the Institutes continued to be reprinted, reedited, and reworked through the centuries. Gordon describes how it has been used in radically different ways, such as in South Africa, where it was invoked both to defend and attack the horror of apartheid. He examines its vexed relationship with the historical Calvin—a figure both revered and despised—and charts its robust and contentious reception history, taking readers from the Puritans and Voltaire to YouTube, the novels of Marilynne Robinson, and to China and Africa, where the Institutes continues to find new audiences today.</t>
  </si>
  <si>
    <t>While Gordon's book will contribute to scholarship on the Reformation in general, and Calvin and the Reformed tradition in particular, it will be particularly beneficial to students and non-specialists who are interested in Calvin but have never read his opus magnum in its entirety. Gordon's biography of the Institutes is a welcome addition to the scholarship and I highly recommend it.---Inseo Song, Reading ReligionEminent Reformation historian Gordon presents an exceptionally interesting and readable account of the ‘life' of Calvin's great theological classic Institutes of the Christian Religion.A compelling argument.---Brian Bethune, Maclean'sBruce Gordon provides an essential biography of Calvin's influential and enduring theological masterpiece, tracing the diverse ways it has been read and interpreted from Calvin's time to today. Bruce Gordon's biography of Calvin's book is well researched, energetically presented, and broadly informative. Gordon ably situates the Institutes against its author and the complicated history of Calvinism. —Mark A. Noll, author of Protestantism: A Very Short IntroductionWhile there have been scores of studies tracking the legacy of John Calvin and his theological vision in the history of Christianity and the western world, this new study of the Rezeptionsgeschichte of Calvin's magnum opus, The Institutes of the Christian Religion, is unique. Gordon . . . ably shows that this work well deserves a place in a series devoted to the ‘Lives of Great Religious Books.'---Michael A.G. Haykin, Church History and Religious Culture Gordon's book is an invaluable introduction to Calvin and the Institutes, and to the diversity of interpretation surrounding it. —John L. Thompson, Fuller Theological SeminaryBruce Gordon's short book is worth reading. . . . As an introduction to the complex legacy of one of the magisterial Re</t>
  </si>
  <si>
    <t>Bruce Gordon is the Titus Street Professor of Ecclesiastical History at Yale Divinity School. He is the author of Calvin and The Swiss Reformation. He lives in New Haven, Connecticut.</t>
  </si>
  <si>
    <t>The Radical Reformation, 3rd ed.</t>
  </si>
  <si>
    <t>Williams, George Huntston</t>
  </si>
  <si>
    <t>Sixteenth Century Essays &amp; Studies</t>
  </si>
  <si>
    <t>15</t>
  </si>
  <si>
    <t xml:space="preserve"> REL033000 RELIGION / History</t>
  </si>
  <si>
    <t>George Williams&amp;apos monumental The Radical Reformation has been an essential reference work for historians of early modern Europe, narrating in rich, interpretative detail the interconnected stories of radical groups operating at the margins of the mainline Reformation. In its scope&amp;mdashspanning all of Europe from Spain to Poland, from Denmark to Italy&amp;mdashand its erudition, The Radical Reformation is without peer. Now in paperback format, Williams&amp;apos magnum opus should be considered for any university-level course on the Reformation.</t>
  </si>
  <si>
    <t>&amp;ldquoIt is given that this edition of The Radical Reformation will stand as an unparalleled monument in Reformation research. A synoptic project of this scope and erudition will probably never be undertaken again, and, as such, access to this new edition is simply a must for scholars of the Radical Reformation.&amp;hellip This book makes a real contribution to scholarship by bringing clear attention to the non-Germanic aspects of the Radical Reformation. This makes it valuable for survey research as well as specialized study. Its extensively expanded indexes assure that it will for years to come be the starting point for thesis research. All who pay attention to the history of the sixteenth century will be grateful to Williams for this crowning labor of love.&amp;rdquo&amp;mdashHistory of Christianity&amp;ldquoThis opus magnum is an expensive, but indispensable tool for Reformation historians, indeed for all church historians.&amp;hellip Williams once again offers an encyclopedic view of the radical Reformation rather than a definitive comprehensive history.&amp;hellip Illustrations and extensive indices make this massive work the kind of tool which Reformation historians will cherish.&amp;rdquo&amp;mdashThe Catholic Historical Review&amp;ldquoThis work, with its vast wealth of detail beyond the great confessional streams, is important not only for Reformation studies. It has been a crucial contribution to the reappraisal of the hermeneutics of the sixteenth century, religious historiography and the contemporary reassessment of the middle ages and renaissance.&amp;rdquo&amp;mdashThe Ecumenical Review&amp;ldquoAccess to this enriched vein of information has also been improved by the addition of the remarkable 200-page apparatus which concludes the volume, consisting of a bibliography and separate indexes of source documents confessions, catechisms and articles of faith colloquies, councils and synods scriptural references and subjects.&amp;rdquo</t>
  </si>
  <si>
    <t>The Variae</t>
  </si>
  <si>
    <t>Cassiodorus</t>
  </si>
  <si>
    <t xml:space="preserve"> HIS002020 HISTORY / Ancient / Rome; HIS039000 HISTORY / Civilization; REL114000 RELIGION / Ancient</t>
  </si>
  <si>
    <t>Cassiodorus&amp;mdashfamed throughout history as one of the great Christian exegetes of antiquity&amp;mdashspent most of his life as a high-ranking public official under the Ostrogothic King Theoderic and his heirs. He produced the Variae, a unique letter collection that gave witness to the sixth-century Mediterranean, as late antiquity gave way to the early middle ages. The Variae represents thirty years of Cassiodorus´s work in civil, legal, and financial administration, revealing his interactions with emperors and kings, bishops and military commanders, private citizens, and even criminals. Thus, the Variae remains among the most important sources for the history of this pivotal period and is an indispensable resource for understanding political and diplomatic culture, economic and legal structure, intellectual heritage, urban landscapes, religious worldview, and the evolution of social relations at all levels of society during the twilight of the late-Roman state. This is the first full translation of this masterwork into English. &amp;#160</t>
  </si>
  <si>
    <t>Introduction Italy in the Sixth Century Cassiodorus as Statesman and Author The Variae as an Epistolary Collection Nachleben The Variae in Translation Chronology of Key Events Indictional Years Relative to Cassiodorus´s Tenure in Public Offices Maps THE VARIAE Book 1 Book 2 Book 3 Book 4 Book 5 Book 6 Book 7 Book 8 Book 9 Book 10 Book 11 Book 12 Bibliography of Related Reading Index of Individuals Index of Concepts, Peoples, and Terms Index of Places</t>
  </si>
  <si>
    <t>Cassiodorus: M. Shane Bjornlie is Associate Professor of Roman and Late Antique History in the Department of History at Claremont McKenna College. &amp;#160</t>
  </si>
  <si>
    <t>Sisters and Brothers of the Common Life</t>
  </si>
  <si>
    <t>The Devotio Moderna and the World of the Later Middle Ages</t>
  </si>
  <si>
    <t>Engen, John Van</t>
  </si>
  <si>
    <t xml:space="preserve"> HIS037010 HISTORY / Medieval; REL015000 RELIGION / Christianity / History</t>
  </si>
  <si>
    <t>The Devotio Moderna, or Modern Devout, puzzled their contemporaries. Beginning in the 1380s in market towns along the Ijssel River of the east-central Netherlands and in the county of Holland, they formed households organized as communes and forged lives centered on private devotion. They lived on city streets alongside their neighbors, managed properties and rents in common, and worked in the textile and book trades, all the while refusing to profess vows as members of any religious order or to acquire spouses and personal property as lay citizens. They defended their self-designed style of life as exemplary and sustained it in the face of opposition, their women labeled  beguines  and their men  lollards,  both meant as derogatory terms. Yet the movement grew, drawing in women and schoolboys, priests and laymen, and spreading outward toward Münster, Flanders, and Cologne.The Devout were arguably more culturally significant than the Lollards and Beguines, yet they have commanded far less scholarly attention in English. John Van Engen's magisterial book keeps the Modern Devout at its center and thinks through their story anew. Few interpreters have read the Devout so insistently within their own time and space by looking to the social and religious conditions that marked towns and parishes in northern Europe during the fifteenth century and examining the widespread upheavals in cultural and religious life between the 1370s and the 1440s. In Sisters and Brothers of the Common Life, Van Engen grasps the Devout in their humanity, communities, and beliefs, and places them firmly within the urban societies of the Low Countries and the cultures we call late medieval.</t>
  </si>
  <si>
    <t>List of IllustrationsIntroduction: The Devotio Moderna and Modern History1. Converts in the Middle Ages&amp;mdashConversion as a Medieval Form of Life&amp;mdashConverts in the Low Countries&amp;mdashCircles of Converts at Strassburg and Brussels&amp;mdashConverts Under Suspicion: Legislating Against Beguines and Free Spirits2. Modern-Day Converts in the Low Countries&amp;mdashThe Low Countries&amp;mdashHouseholds of Devout Women&amp;mdashSocieties of Devout Men&amp;mdashModern-Day Conversion3. Suspicion and Inquisition&amp;mdashSuspicion of Devout Practices&amp;mdashCharge and Counter-Charge in the Mid-1390s&amp;mdashSisters Under Inquisition, 1396-1397: Friar Eylard Schoneveld Intervenes&amp;mdashResisting the Inquisitor: Legal Tactics&amp;mdashAwaiting the Bishop's Decision, 1398-14014. From Converts to Communites: Tertiaries, Sisters, Brothers, Schoolboys, Canons&amp;mdashTertiaries  Living the Common Life &amp;mdashSisters of the Common Life&amp;mdashBrothers of the Common Life&amp;mdashSchoolboys&amp;mdashWindesheim Canons and Canonesses&amp;mdashAn Option for Enclosure: Male Canons and Female Tertiaries5. Inventing a Communal Household: Goods, Customs, Labor, and  Republican  Harmony&amp;mdashLiving Together Without Personal Property&amp;mdashHouse Customs and Personal Exercises&amp;mdashObedience and Humility in a Voluntary Community&amp;mdashLabor: Living from the Work of Their Own Hands&amp;mdashCommunal Gatherings and a  Republican  Impulse6. Defending the Modern-Day Devout: Expansion Under Scrutiny&amp;mdashWomen's Houses and Converting Schoolboys: Burgher Critics at Zwolle&amp;mdashFriar Matthew Grabow and the Council of Constance&amp;mdashThe Sisters and the Aldermen in Conflict at Deventer: The Women's Narrative&amp;mdashInstitutionalizing Under Scrutiny7. Proposing a Theological Rationale: The Freedom of the  Christian Religion &amp;mdashPlace in Society: Taking on th</t>
  </si>
  <si>
    <t xml:space="preserve"> This is a painstakingly detailed narrative into which analysis is seamlessly woven. . . . A major contribution on several fronts. &amp;mdashChurch History A grand and important book not only for those bitten by medieval studies but for all interested in Western civilization's transition from medieval to modern. &amp;mdashAmerican Historical Review This will be the definitive study of a noteworthy religious movement of the later Middle Ages. Van Engen has mined the libraries and archives with extraordinary thoroughness and has found a wealth of new knowledge. &amp;mdashRobert E. Lerner, Northwestern University A wonderfully rich and rewarding book. . . . This work will, unquestionably, remain the standard work for years to come. &amp;mdashSpeculum</t>
  </si>
  <si>
    <t>John Van Engen is Andrew V. Tackes Professor of History at the University of Notre Dame and author of Rupert of Deutz, among other works.</t>
  </si>
  <si>
    <t>The Church of the Dead</t>
  </si>
  <si>
    <t>The Epidemic of 1576 and the Birth of Christianity in the Americas</t>
  </si>
  <si>
    <t>Hughes, Jennifer Scheper</t>
  </si>
  <si>
    <t>North American Religions</t>
  </si>
  <si>
    <t>11</t>
  </si>
  <si>
    <t xml:space="preserve"> HIS025000 HISTORY / Latin America / Mexico; REL015000 RELIGION / Christianity / History; REL045000 RELIGION / Christian Ministry / Missions</t>
  </si>
  <si>
    <t>Tells the story of the founding of American Christianity against the backdrop of devastating disease, and of the Indigenous survivors who kept the nascent faith aliveMany scholars have come to think of the European Christian mission to the Americas as an inevitable success. But in its early period it was very much on the brink of failure. In 1576, Indigenous Mexican communities suffered a catastrophic epidemic that took almost two million lives and simultaneously left the colonial church in ruins. In the crisis and its immediate aftermath, Spanish missionaries and surviving pueblos de indios held radically different visions for the future of Christianity in the Americas. The Church of the Dead offers a counter-history of American Christian origins. It centers the power of Indigenous Mexicans, showing how their Catholic faith remained intact even in the face of the faltering religious fervor of Spanish missionaries. While the Europeans grappled with their failure to stem the tide of death, succumbing to despair, Indigenous survivors worked to reconstruct the church. They reasserted ancestral territories as sovereign, with Indigenous Catholic states rivaling the jurisdiction of the diocese and the power of friars and bishops. Christianity in the Americas today is thus not the creation of missionaries, but rather of Indigenous Catholic survivors of the colonial mortandad, the founding condition of American Christianity. Weaving together archival study, visual culture, church history, theology, and the history of medicine, Jennifer Scheper Hughes provides us with a fascinating reexamination of North American religious history that is at once groundbreaking and lyrical.</t>
  </si>
  <si>
    <t>In this sharp study, historian Hughes examines the devastating epidemic of 1576 in what is present-day Mexico and its effects on the expansion of Christianity ... Hughes draws on art, architecture, and landscapes to paint a consistently rich, accessible portrait of the era. This impressive work persuasively challenges ideas about the inevitability and nature of the 'Christianizing' mission in the Americas.</t>
  </si>
  <si>
    <t>HughesJennifer Scheper: Jennifer Scheper Hughes is Associate Professor in the Department of History at the University of California, Riverside and author of Biography of a Mexican Crucifix: Lived Religion and Local Faith from the Conquest to the Present.Jennifer Scheper Hughes is Associate Professor in the Department of History at the University of California, Riverside and author of Biography of a Mexican Crucifix: Lived Religion and Local Faith from the Conquest to the Present.</t>
  </si>
  <si>
    <t>The Voice of My Beloved</t>
  </si>
  <si>
    <t>The Song of Songs in Western Medieval Christianity</t>
  </si>
  <si>
    <t>Matter, E. Ann</t>
  </si>
  <si>
    <t xml:space="preserve"> REL006090 RELIGION / Biblical Criticism &amp; Interpretation / Old Testament; REL015000 RELIGION / Christianity / History</t>
  </si>
  <si>
    <t>The Song of Songs, eight chapters of love lyrics found in the collection of wisdom literature attributed to Solomon, is the most enigmatic book of the Bible. For thousands of years Jews and Christians alike have preserved it in the canon of scripture and used it in liturgy. Exegetes saw it as a central text for allegorical interpretations, and so the Song of Songs has exerted an enormous influence on spirituality and mysticism in the Western tradition.In the Voice of My Beloved, E. Ann Matter focuses on the most fertile moment of Song of Songs interpretation: the Middle Ages. At least eighty Latin commentaries on the text survive from the period. In tracing the evolution of these commentaries, Matter reveals them to be a vehicle for expressing changing medieval ideas about the church, the relationship between body and soul, and human and divine love. She shows that the commentaries constitute a well-defined genre of medieval Latin literature. And in discussing the exegesis of the Song of Songs, she takes into account the modern exegesis of the book and feminist critiques of the theology embodied in the text.</t>
  </si>
  <si>
    <t xml:space="preserve"> [Matter] offers an original translation of Canticles from the Vulgate Latin that is very fine. And her focus allows her to illuminate the existence of a  shadow  Origen in the commentary tradition, the very idea of which I find fascinating. &amp;mdashStudies in the Age of Chaucer The author has provided us with a valuable resource for understanding the long and varied history of the interpretation of the Song of Songs. &amp;mdashManuscripta</t>
  </si>
  <si>
    <t>The Book of Exodus</t>
  </si>
  <si>
    <t>Baden, Joel S.</t>
  </si>
  <si>
    <t>48</t>
  </si>
  <si>
    <t xml:space="preserve"> LIT000000 LITERARY CRITICISM / General; REL006060 RELIGION / Bible / Commentaries / Old Testament; REL006090 RELIGION / Biblical Criticism &amp; Interpretation / Old Testament; REL006210 RELIGION / Biblical Studies / Old Testament; REL006400 RELIGION / Biblical Studies / Exegesis &amp; Hermeneutics; REL040000 RELIGION / Judaism / General; REL070000 RELIGION / Christianity / General</t>
  </si>
  <si>
    <t>An essential biography of one of the Bible’s most powerful and inspiring booksExodus is the second book of the Hebrew Bible, but it may rank first in lasting cultural importance. It is here that the classic biblical themes of oppression and redemption, of human enslavement and divine salvation, are most dramatically expressed. Joel Baden tells the story of this influential and enduring book, tracing how its famous account of the Israelites’ journey to the promised land has been adopted and adapted for millennia, often in unexpected ways.Baden draws a distinction between the Exodus story and the book itself, which is one of the most multifaceted in the Bible, containing poems, law codes, rituals, and architectural plans. He shows how Exodus brings together an array of oral and written traditions from the ancient Middle East, and how it came to be ritualized in the Passover Seder and the Eucharist. Highlighting the remarkable resilience and flexibility of Exodus, Baden sheds light on how the bestowing of the Torah to Moses on Mount Sinai divided Jewish and Christian thinkers, on the importance of Exodus during the Reformation and the American Revolution, and on its uses in debates for and against slavery. He also traces how the defining narrative of ancient Israel helped to define Mormon social identity, the American civil rights movement, and liberation theology.Though three thousand years old, the Exodus—as history, as narrative, as metaphor, as model—continues to be vitally important for us today. Here is the essential biography of this incomparable spiritual masterpiece.</t>
  </si>
  <si>
    <t xml:space="preserve"> [A] masterful piece of scholarship. . . . Baden’s accessible prose will make this exceptional work appeal to scholars and general readers alike. </t>
  </si>
  <si>
    <t>Joel S. Baden is professor of Hebrew Bible at Yale Divinity School. He is the coauthor, with Candida R. Moss, of Bible Nation: The United States of Hobby Lobby and Reconceiving Infertility: Biblical Perspectives on Procreation and Childlessness (both Princeton). He lives in New Haven, Connecticut. Twitter @JoelBaden</t>
  </si>
  <si>
    <t>Tales of Royalty</t>
  </si>
  <si>
    <t>Notions of Kingship in Visual and Textual Narration in the Ancient Near East</t>
  </si>
  <si>
    <t>Wagner-Durand, Elisabeth / Linke, Julia</t>
  </si>
  <si>
    <t xml:space="preserve"> HIS002000 HISTORY / Ancient / General; HIS026000 HISTORY / Middle East / General; REL006090 RELIGION / Biblical Criticism &amp; Interpretation / Old Testament; REL114000 RELIGION / Ancient</t>
  </si>
  <si>
    <t>The volume sheds light on Ancient Near Eastern kingship by focusing on its constant urge for legitimation. Thus, it highlights specific aspects like royal building activities, warfare and wisdom and frames these into material and textual expressions that take the powerful form of narratives. The contributions made in this volume look for specific topoi of kingship and examine which shapes they took and why. The publication determines which narrative topoi have once been selected to legitimize kingship, which media have been chosen to transmit these narratives, and what kind of narrative strategies have been applied. To consider both, texts and images, in the same margin, the book is based on a dual approach: referring to certain narrative themes both philological and archaeological material will be presented. By joining diverse perspectives of scholars of material culture and texts and their various approaches the publication promises new and special insight into the connection of narration and legitimation in Mesopotamia. It reflects Ancient Near Eastern kingship and its narrative strategies from a interdisciplinary and transmedial point of view and gives new insights into the matter of royal legitimation.</t>
  </si>
  <si>
    <t>Elisabeth Wagner-Durand, Albert-Ludwigs-Universität, Freiburg, Germany and Julia Linke, Historisches Museum der Pfalz, Speyer, Germany.</t>
  </si>
  <si>
    <t>Creole Religions of the Caribbean</t>
  </si>
  <si>
    <t>An Introduction from Vodou and Santeria to Obeah and Espiritismo</t>
  </si>
  <si>
    <t>Paravisini-Gebert, Lizabeth / Olmos, Margarite Fernández</t>
  </si>
  <si>
    <t>Religion, Race, and Ethnicity</t>
  </si>
  <si>
    <t>Creolization&amp;#8212the coming together of diverse beliefs and practices to form new beliefs and practices&amp;#8212is one of the most significant phenomena in Caribbean religious history. Brought together in the crucible of the sugar plantation, Caribbean peoples drew on the variants of Christianity brought by European colonizers, as well as on African religious and healing traditions and the remnants of Amerindian practices, to fashion new systems of belief.Creole Religions of the Caribbean offers a comprehensive introduction to the syncretic religions that have developed in the region. From Vodou, Santería, Regla de Palo, the Abakuá Secret Society, and Obeah to Quimbois and Espiritismo, the volume traces the historical&amp;#8211cultural origins of the major Creole religions, as well as the newer traditions such as Pocomania and Rastafarianism. This second edition updates the scholarship on the religions themselves and also expands the regional considerations of the Diaspora to the U. S. Latino community who are influenced by Creole spiritual practices. Fernández Olmos and Paravisini&amp;#8211Gebert also take into account the increased significance of material culture&amp;#8212art, music, literature&amp;#8212and healing practices influenced by Creole religions.In the Religion, Race, and Ethnicity series</t>
  </si>
  <si>
    <t>Unique to such a study, this book uses extracts from novels . . . to illustrate some points. [A] fine text.Offers an excellent . . . multidisciplinary introduction to the scholarship in this area of study.Creole Religions stands out as vastly superior to the theologically oriented introductory-level material available up to this point and should serve as an indispensible teaching tool in departments of anthropology, sociology, literary criticism and history of religions.Creole Religions of the Caribbean is a very effective and sympathetic study of the Caribbean religions, and it provides this story in a more accessible way than other publications.Darren J. N. Middleton,Texas Christian University:With vitality and dexterity the authors paint a nuanced portrait of Caribbean spirits and persons, of issues holy and secular, and of the hybrid character of this region's religions. Best of all, they honor the shifting sentiments and unravel the multiple meanings behind numerous spiritual ideas and practices. Teachers and students alike will admire their brilliantly researched, sensitively written, and richly textured tome. It represents the high-water mark of all introductory books on religion, race, and ethnicity.Bravo! A well-written text that de-mystifies Creole spiritual practices and places them in historical perspective is a major contribution to the twenty-first century.  Over and above the accurate and detailed descriptions of the various spiritual practices of the Caribbean, the authors have clearly delineated the historic origin and connection of Creole practices to African religions, often indicating the specific regions of Africa from which they came.  This volume provides an excellent overview of the history and culture of the Caribbean islands and is the first of its kind to present comprehensive, well-researched treatise of Obeah, Myalism, Quimbois, Espiritismo, Vodou, Santeria, Regla de Palo, and the Abukua Secret Society as well a</t>
  </si>
  <si>
    <t>Paravisini-GebertLizabeth: Lizabeth Paravisini-Gebert is a Professor in the Department of Hispanic Studies on the Randolph Distinguished Professor Chair and Director of the Environmental Studies Program at Vassar College. She is the author of a number of books and is coeditor with Fernández Olmos of Healing Cultures: Art and Religion as Curative Practices in the Caribbean and its Diaspora.OlmosMargarite Fernandez: Margarite Fernández Olmos is a professor of Spanish and Latin American literatures at Brooklyn College, City University of New York. She is the author/coeditor of many books, including The Latino Reader: An American Literary Tradition from 1542 to the Present.Lizabeth Paravisini-Gebert (Author)  Lizabeth Paravisini-Gebert is a Professor in the Department of Hispanic Studies on the Randolph Distinguished Professor Chair and Director of the Environmental Studies Program at Vassar College. She is the author of a number of books and is coeditor with Fernández Olmos of Healing Cultures: Art and Religion as Curative Practices in the Caribbean and its Diaspora.Margarite Fernandez Olmos (Author)  Margarite Fernández Olmos is a professor of Spanish and Latin American literatures at Brooklyn College, City University of New York. She is the author/coeditor of many books, including The Latino Reader: An American Literary Tradition from 1542 to the Present.</t>
  </si>
  <si>
    <t>Clothing Sacred Scriptures</t>
  </si>
  <si>
    <t>Book Art and Book Religion in Christian, Islamic, and Jewish Cultures</t>
  </si>
  <si>
    <t>Schellewald, Barbara / Ganz, David</t>
  </si>
  <si>
    <t>Manuscripta Biblica</t>
  </si>
  <si>
    <t xml:space="preserve"> LIT004210 LITERARY CRITICISM / Jewish; REL006080 RELIGION / Biblical Criticism &amp; Interpretation / General; REL006410 RELIGION / Biblical Reference / Language Study; REL040030 RELIGION / Judaism / History; REL041000 RELIGION / Islam / Koran &amp; Sacred Writings</t>
  </si>
  <si>
    <t>This volume explores the aesthetic dimension of medieval book religions. Around the Mediterranean and in Europe, Christian, Islamic and Jewish communities shared a common interest in embellishing sacred texts: artistic devices such as calligraphy, illumination, diagrams and precious bindings were believed to transform sacred scripture into holy objects. The chapters of this book examine these phenomena from a transcultural perspective.</t>
  </si>
  <si>
    <t>David Ganz, University of Zurich and Barbara Schellewald, University of Basle, Switzerland.</t>
  </si>
  <si>
    <t>Textbook</t>
  </si>
  <si>
    <t>Classical Approaches to the Study of Religion</t>
  </si>
  <si>
    <t>Aims, Methods, and Theories of Research. Introduction and Anthology</t>
  </si>
  <si>
    <t>Waardenburg, Jacques</t>
  </si>
  <si>
    <t>De Gruyter Studium</t>
  </si>
  <si>
    <t xml:space="preserve"> REL000000 RELIGION / General; REL017000 RELIGION / Comparative Religion; REL054000 RELIGION / Reference</t>
  </si>
  <si>
    <t>College/higher education</t>
  </si>
  <si>
    <t>Waardenburg’s magisterial essay traces the rise and development of the academic study of religion from the mid-nineteenth to the mid-twentieth century, outlining the establishment of the discipline, its connections with other fields, religion as a subject of research, and perspectives on a phenomenological study of religion. Futhermore a second part comprises an anthology of texts from 41 scholars whose work was programmatic in the evolution of the academic study of religion. Each chapter presents a particular approach, theory, and method relevant to the study of religion. The pieces selected for this volume were taken from the discipline of religious studies as well as from related fields, such as anthropology, sociology, and psychology, to name a few.</t>
  </si>
  <si>
    <t xml:space="preserve"> There are many reasons to be enthusiastic about this fortuitous republication of Waardenburg`s Classical Approaches to the Study of Religion. Not only does the volume serve as an important sourcebook to the archive of the study of religion&amp;#8212valuable both for scholarly and pedagogical purposes&amp;#8212but it also provides us with an opportunity once again to reflect on our identity as a field or discipline: Who are we? What are we doing? What continuities and discontinuities can we identify synchronically and diachronically? What errors or biases have we rightly left behind, and what long-forgotten theoretical or methodological battles are we unknowingly still playing out today? As Russell T. McCutcheon notes in the new foreword that brilliantly frames this edition, ´issues of definition, delimitation, and institutional identity are no less relevant today` than they were when the volume first appeared. &amp;#8211 Dr. Craig Martin, Associate Professor of Religious Studies, St. Thomas Aquinas College  This landmark text should be on the reading list of any student or scholar of religion. Jacques Waardenburg assembles an array of formative texts in the field and asks a number of probing and prescient questions that we should not lose track of in this trans- and inter-disciplinary age. &amp;#8211 Dr. Rosalind I. J. Hackett, Professor and Head of the Department of Religious Studies, University of Tennessee  Unlike contemporary debates about the (allegedly invented) nature of religion, which seem to involve only a handful of academics, there was a time, beginning about a century and a half ago, when theories and theorists of religion were discussed not just in academic journals but in the magazines read by the educated public. The theories about gods, spirits and magic advanced by scholars in Victorian England, from Max Müller, Edward Tylor and Andrew Lang to James Frazer</t>
  </si>
  <si>
    <t>Jacques Waardenburg (†) und Russel McCutcheon, Universität Alabama, Tuscaloosa, AL, U.S.A.</t>
  </si>
  <si>
    <t>Concordance to the Novum Testamentum Graece of Nestle-Aland, 26th edition, and to the Greek New Testament, 3rd edition/ Konkordanz zum Novum Testamentum Graece von Nestle-Aland, 26. Auflage, und zum Greek New Testament, 3rd edition</t>
  </si>
  <si>
    <t>Bachmann, Horst / Slaby, Wolfgang</t>
  </si>
  <si>
    <t>Inst. f. neutest. Textforsch. / Rechenzentrum d. Uni Münster</t>
  </si>
  <si>
    <t>Language and Reference Works</t>
  </si>
  <si>
    <t xml:space="preserve"> REL000000 RELIGION / General; REL006410 RELIGION / Biblical Reference / Language Study; REL102000 RELIGION / Theology</t>
  </si>
  <si>
    <t>The Bible in Motion</t>
  </si>
  <si>
    <t>A Handbook of the Bible and Its Reception in Film</t>
  </si>
  <si>
    <t>Burnette-Bletsch, Rhonda</t>
  </si>
  <si>
    <t>Handbooks of the Bible and Its Reception (HBR)</t>
  </si>
  <si>
    <t>History of Reception</t>
  </si>
  <si>
    <t xml:space="preserve"> REL000000 RELIGION / General; REL006050 RELIGION / Bible / Commentaries / General; REL006090 RELIGION / Biblical Criticism &amp; Interpretation / Old Testament; REL006100 RELIGION / Biblical Criticism &amp; Interpretation / New Testament</t>
  </si>
  <si>
    <t>This two-part volume contains a comprehensive collection of original studies by well-known scholars focusing on the Bible`s wide-ranging reception in world cinema. It is organized into sections examining the rich cinematic afterlives of selected characters from the Hebrew Bible and New Testament considering issues of biblical reception across a wide array of film genres, ranging from noir to anime featuring directors, from Lee Chang-dong to the Coen brothers, whose body of work reveals an enduring fascination with biblical texts and motifs and offering topical essays on cinema`s treatment of selected biblical themes (e.g., lament, apocalyptic), particular interpretive lenses (e.g., feminist interpretation, queer theory), and windows into biblical reception in a variety of world cinemas (e.g., Indian, Israeli, and Third Cinema). This handbook is intended for scholars of the Bible, religion, and film as well as for a wider general audience.</t>
  </si>
  <si>
    <t xml:space="preserve"> The volumes are an excellent point of departure and sure guide for all who want to enter and contribute to this fascinating field ofthe reception ofthe Bible. Christoph Stenschke in: OTE 31/1 (2018), 280-287   Resta-nos frisar a importância que esta publicação tem para o estudo da recepção da Bíblia na cultura contemporânea, mais especificamente no cinema, sendo que não temos dúvidas de que se constituirá como instrumento de trabalho essencial para quem de futuro desejar prosseguir estudos neste domínio. Nuno Simões Rodrigues in: Cadmo. Revista de História Antiga 27 (2019), 282-283</t>
  </si>
  <si>
    <t>Rhonda Burnette-Bletsch,Eastern University,St. Davids, PA, USA.</t>
  </si>
  <si>
    <t>Religious Statecraft</t>
  </si>
  <si>
    <t>The Politics of Islam in Iran</t>
  </si>
  <si>
    <t>Tabaar, Mohammad Ayatollahi</t>
  </si>
  <si>
    <t>Columbia Studies in Middle East Politics</t>
  </si>
  <si>
    <t xml:space="preserve"> HIS026020 HISTORY / Middle East / Iran; POL059000 POLITICAL SCIENCE / World / Middle Eastern; REL037010 RELIGION / Islam / History; REL084000 RELIGION / Religion, Politics &amp; State; SOC026000 SOCIAL SCIENCE / Sociology / General; SOC039000 SOCIAL SCIENCE / Sociology of Religion</t>
  </si>
  <si>
    <t>Since the 1979 revolution, scholars and policy makers alike have tended to see Iranian political actors as religiously driven—dedicated to overturning the international order in line with a theologically prescribed outlook. This provocative book argues that such views have the link between religious ideology and political order in Iran backwards. Religious Statecraft examines the politics of Islam, rather than political Islam, to achieve a new understanding of Iranian politics and its ideological contradictions.Mohammad Ayatollahi Tabaar traces half a century of shifting Islamist doctrines against the backdrop of Iran’s factional and international politics, demonstrating that religious narratives in Iran can change rapidly, frequently, and dramatically in accordance with elites’ threat perceptions. He argues that the Islamists’ gambit to capture the state depended on attaining a monopoly over the use of religious narratives. Tabaar explains how competing political actors strategically develop and deploy Shi’a-inspired ideologies to gain credibility, constrain political rivals, and raise mass support. He also challenges readers to rethink conventional wisdom regarding the revolution, Ayatollah Khomeini, the U.S. embassy hostage crisis, the Iran-Iraq War, the Green Movement, nuclear politics, and U.S.–Iran relations. Based on a micro-level analysis of postrevolutionary Iranian media and recently declassified documents as well as theological journals and political memoirs, Religious Statecraft constructs a new picture of Iranian politics in which power drives Islamist ideology.</t>
  </si>
  <si>
    <t>PrefaceIntroduction: The Politics of Islam1. The Factional Causes and Religious Consequences of Politics2. A Shi’a Theory of the State3. The “Islamic” Revolution4. Institutionalizing Velayat-e Faqih5. The Hostage Crisis: The Untold Account of the Communist Threat6. Religion and Elite Competition in the Iran–Iraq War7. The Metamorphosis of Islamism After the War8. The Factional Battle Over Khomeini’s Velayat-e Faqih9. Media, Religion, and the Green Movement10. Historical Revisionism and Regional Threats11. The Domestic Sources of Nuclear PoliticsConclusionNotesIndex</t>
  </si>
  <si>
    <t xml:space="preserve">Nathan J. Brown, George Washington University:The politics of the Islamic Republic of Iran has been characterized by ideological inconsistency from its beginning. But Tabaar goes beyond describing the way in which leaders change core ideas.  He advances a provocative argument that ideology does not guide decision making directly. Instead, leaders mold their principles to meet the political needs of the moment, restrained not by the contents of those ideas but largely by the need to mobilize followers.Ali Banuazizi, Boston College:Continually changing narratives—based on individual, factional, or regime interests rather than on any consistent or immutable commitment to Islamic teachings and principles—define the ebbs and flows of Iran’s postrevolutionary politics. As Tabaar puts it, ‘there is no such thing as political Islam. There is, however, a politics of Islam.’ Through meticulous and extensive use of official, semiofficial, independent, and oppositional media, both in Iran and abroad, Religious Statecraft illustrates and persuasively proves this argument.Jack Snyder, Columbia University:Tabaar depicts Ayatollah Khomeini's nimble ability to tailor religious and nationalist ideology to outmaneuver the Shah, the Iranian Left, and factional opponents.  Though unabashed in arguing that political expediency has determined the regime's selections from its toolkit of revolutionary religious doctrine, Religious Statecraft subtly portrays how factions struggle not so much to  tell people what to think  as  what to think about. </t>
  </si>
  <si>
    <t>Mohammad Ayatollahi Tabaar is an assistant professor at the Bush School of Government and Public Service at Texas A&amp;ampM University and a fellow at the Baker Institute for Public Policy at Rice University.</t>
  </si>
  <si>
    <t>The Demonstrations of Aphrahat, the Persian Sage</t>
  </si>
  <si>
    <t>Lehto,  Adam</t>
  </si>
  <si>
    <t>Gorgias Eastern Christian Studies</t>
  </si>
  <si>
    <t xml:space="preserve"> REL013000 RELIGION / Christianity / Literature &amp; the Arts</t>
  </si>
  <si>
    <t>Among the earliest known sources from the Persian Church, the 4th-century Demonstrations of Aphrahat reflect a form of Christianity much closer to its Jewish roots than contemporary Western forms. Their mix of ascetic instruction, polemic against Judaism, and theological reflection provides an invaluable glimpse into this otherwise poorly documented period.</t>
  </si>
  <si>
    <t>Table of Contents (page 5)   Preface (page 7)   Acknowledgments (page 9)   Introduction (page 11)   1. Provenance and Manuscripts (page 11)   2. Identity of the Author (page 14)   3. Historical Context (page 20)   4. Aphrahat's Audience (page 23)   5. Literary Sources (page 29)   6. Reception of teh Text (page 32)   7. Major Features of the Text (page 34)   8. The Present Translation (page 72)   A Request for Instruction (page 75)   Demonstration 1: On Faith (page 77)   Demonstration 2: On Love (page 97)   Demonstration 3: On Fasting (page 119)   Demonstration 4: On Prayer (page 137)   Demonstration 5: On Wars (page 157)   Demonstration 6: On Covenanters (page 179)   Demonstration 7: On The Penitent (page 209)   Demonstration 8: On the Dead Coming to Life (page 229)   Demonstration 9: On Humility (page 247)   Demonstration 10: On Shepherds (page 261)   Demonstration 11: On Circumcision (page 271)   Demonstration 12: On the Passover (page 287)   Demonstration 13: On Sabbath (page 301)   Demonstration 14: An Argument in Response to Dissension (page 315)   Demonstration 15: On Distinctions Among Foods (page 371)   Demonstration 16: On the Peoples in Place of the People (page 383)   Demonstration 17: On Christ, Who is the Son of God (page 395)   Demonstration 18: Against the Jews, Concerning Virginity and Holiness (page 407)   Demonstration 19: Against the Jews, Who say That They Will Yet be Gathered Together (page 417)   Demonstration 20: On the Support of the Poor (page 433)   Demonstration 21: On Persecution (page 447)   Demonstration 22: On Death and the End Times (page 469)   Demonstration 23: On the</t>
  </si>
  <si>
    <t>Jewish Marriage in Antiquity</t>
  </si>
  <si>
    <t>Satlow, Michael L.</t>
  </si>
  <si>
    <t>Marriage today might be a highly contested topic, but certainly no more than it was in antiquity. Ancient Jews, like their non-Jewish neighbors, grappled with what have become perennial issues of marriage, from its idealistic definitions to its many practical forms to questions of who should or should not wed. In this book, Michael Satlow offers the first in-depth synthetic study of Jewish marriage in antiquity, from ca. 500 B.C.E. to 614 C.E. Placing Jewish marriage in its cultural milieu, Satlow investigates whether there was anything essentially  Jewish  about the institution as it was discussed and practiced. Moreover, he considers the social and economic aspects of marriage as both a personal relationship and a religious bond, and explores how the Jews of antiquity negotiated the gap between marital realities and their ideals.  Focusing on the various experiences of Jews throughout the Mediterranean basin and in Babylonia, Satlow argues that different communities, even rabbinic ones, constructed their own  Jewish  marriage: they read their received traditions and rituals through the lens of a basic understanding of marriage that they shared with their non-Jewish neighbors. He also maintains that Jews idealized marriage in a way that responded to the ideals of their respective societies, mediating between such values as honor and the far messier realities of marital life. Employing Jewish and non-Jewish literary texts, papyri, inscriptions, and material artifacts, Satlow paints a vibrant portrait of ancient Judaism while sharpening and clarifying present discussions on modern marriage for Jews and non-Jews alike.</t>
  </si>
  <si>
    <t>[An] illuminating and comprehensive book. . . . The difficult questions of Jewish marriage today, such as a concern over Jews marrying non-Jews and the changing definitions of who constitutes a married couple, may not actually have many new elements. Judaism of the past and present has always been in conversation with its host society about such fluid matters.---Tawny L. Holm, Bryn Mawr Classical Review</t>
  </si>
  <si>
    <t>Michael L. Satlow is Associate Professor in the Department of Religious Studies and in the Jewish Studies Program at Indiana University in Bloomington. He is the author of Tasting the Dish: Rabbinic Rhetorics of Sexuality.</t>
  </si>
  <si>
    <t>Pure Lands in Asian Texts and Contexts</t>
  </si>
  <si>
    <t>Halkias, Georgios T. / Payne, Richard K.</t>
  </si>
  <si>
    <t>Pure Land Buddhist Studies</t>
  </si>
  <si>
    <t>University of Hawaii Press</t>
  </si>
  <si>
    <t xml:space="preserve"> PHI028000 PHILOSOPHY / Buddhist; REL007010 RELIGION / Buddhism / History; REL007030 RELIGION / Buddhism / Sacred Writings</t>
  </si>
  <si>
    <t>This diverse anthology of original Buddhist texts in translation provides a historical and conceptual framework that will transform contemporary scholarship on Pure Land Buddhism and instigate its recognition as an essential field of Buddhist studies. Traditional and contemporary primary sources carefully selected from Buddhist cultures across historical, geopolitical, and literary boundaries are organized by genre rather than chronologically, geographically, or by religious lineage—a novel juxtaposition that reveals their wider importance in fresh contexts. Together these fundamental texts from different Asian traditions, expertly translated by eminent and up-and-coming scholars, illustrate that the Buddhism of pure lands is not just an East Asian cult or a marginal type of Buddhism, but a pan-Asian and deeply entrenched religious phenomenon. The volume is organized into six parts: Ritual Practices, Contemplative Visualizations, Doctrinal Expositions, Life Writing and Poetry, Ethical and Aesthetic Explications, and Worlds beyond Sukhāvatī. Each part is introduced and summarized, and each translated piece is prefaced by its translator to supply historical and sectarian context as well as insight into the significance of the work. Common and less-common issues of practice, doctrine, and intra-religious transfer are explored, and deeper understandings of the meaning of “pure lands” are gained through the study of the celestial, cosmological, internal, and earthly pure lands associated with various buddhas, bodhisattvas, and devotional figures. The introduction by the volume editors ties the diverse themes of the book together and provides a historical background to Pure Land Buddhist studies. Scholars of Buddhism and Asian religion, including graduate and post-graduate students, as well as Buddhist practitioners, will appreciate the range of translated materials and accompanied discussions made accessible in one essential collection, the first of its kind to</t>
  </si>
  <si>
    <t>HalkiasGeorgios T.: Georgios T. Halkias is an assistant professor and undergraduate program director at the Centre of Buddhist Studies at the University of Hong Kong.PayneRichard K.: Richard K. Payne is Yehan Numata Professor of Japanese Buddhist Studies at the Institute of Buddhist Studies, Berkeley.RhodesRobert F.: Robert F. Rhodes is professor of Buddhist studies at Otani University in Kyoto.ProffittAaron P.: Aaron P. Proffitt is assistant professor of Japanese Studies at the University at Albany, SUNY.JonesCharles B.: Charles B. Jones is associate professor and director of the Religion and Culture graduate program in the School of Theology and Religious Studies at the Catholic University of America, Washington, D.C.ChilsonClark: Clark Chilson is assistant professor of religion at Pacific Lutheran University.StoneJacqueline I.: Jacqueline I. Stone is professor of religion at Princeton University.McBrideRichard D.: Richard D. McBride II is associate professor of history at Brigham Young University–Hawai‘i.Georgios T. Halkias (Editor)  Georgios T. Halkias is an assistant professor and undergraduate program director at the Centre of Buddhist Studies at the University of Hong Kong.Richard K. Payne (Editor)  Richard K. Payne is Yehan Numata Professor of Japanese Buddhist Studies at the Institute of Buddhist Studies, Berkeley.</t>
  </si>
  <si>
    <t>Revelation</t>
  </si>
  <si>
    <t>A New Translation with Introduction and Commentary</t>
  </si>
  <si>
    <t>Koester, Craig R.</t>
  </si>
  <si>
    <t>The Anchor Yale Bible Commentaries</t>
  </si>
  <si>
    <t xml:space="preserve"> REL006100 RELIGION / Biblical Criticism &amp; Interpretation / New Testament; REL006220 RELIGION / Biblical Studies / New Testament</t>
  </si>
  <si>
    <t>In this landmark commentary, Craig R. Koester offers a comprehensive look at a powerful and controversial early Christian text, the book of Revelation. Originally written for Christian communities in Asia Minor, Revelation depicts scenes of cosmic conflict in which God, the creator of the world, overcomes the forces of destruction and makes all things new. This often misunderstood portion of the New Testament repeatedly surprises readers by warning that judgment is imminent, only to interrupt the visions of terror with messages of hope and redemption. &amp;#160&amp;#160&amp;#160&amp;#160&amp;#160&amp;#160&amp;#160&amp;#160&amp;#160&amp;#160&amp;#160 Koester provides richly textured descriptions of the book´s setting and language, making extensive use of Greek and Latin inscriptions, classical texts, and ancient Jewish writings, including the Dead Sea Scrolls. While Revelation has often been viewed as world-negating, this commentary focuses on its deep engagement with social, religious, and economic issues. It also addresses the book´s volatile history of interpretation and its cultural impact over the centuries. The result is a groundbreaking study that provides powerful insights and sets new directions for the continued appreciation of this visionary religious text.</t>
  </si>
  <si>
    <t>Craig R. Koester is the Asher O. and Carrie Nasby Professor of New Testament at Luther Seminary in St. Paul, Minnesota.</t>
  </si>
  <si>
    <t>Chinese Esoteric Buddhism</t>
  </si>
  <si>
    <t>Amoghavajra, the Ruling Elite, and the Emergence of a Tradition</t>
  </si>
  <si>
    <t>Goble, Geoffrey C.</t>
  </si>
  <si>
    <t xml:space="preserve"> HIS008000 HISTORY / Asia / China; REL007010 RELIGION / Buddhism / History; REL084000 RELIGION / Religion, Politics &amp; State</t>
  </si>
  <si>
    <t>Chinese Esoteric Buddhism is generally held to have been established as a distinct Buddhist school in eighth-century China. Geoffrey C. Goble provides an innovative account of the tradition’s emergence that sheds new light on the structures and traditions that shaped its institutionalization, with a focus on Amoghavajra (704–774).</t>
  </si>
  <si>
    <t>AcknowledgmentsList of Conventions and AbbreviationsIntroduction1. The Three Great Masters of Kaiyuan and the Teaching of the Five Divisions2. Esoteric Buddhism in Context: Tang Imperial Religion3. Esoteric Buddhism in Context: The An Lushan Rebellions and Tang War Religion4. Amoghavajra and the Ruling Elite5. The Institutional Establishment of Esoteric Buddhism6. The Consolidation of Amoghavajra’s LegacyNotesBibliographyIndex</t>
  </si>
  <si>
    <t>Henrik H. Sørensen, Ruhr University:Amoghavajra stands out as a towering beacon in the history of Esoteric Buddhism in China, and no study on this important Buddhist tradition would be complete without referring to him and his achievements. In this new study Geoffrey C. Goble takes a critical look at Amoghavajra and his legacy, and in this process undertakes an in-depth investigation into the primary sources, in particular those which elucidate the Buddhist master's intimate relationship with the Tang court and the country's political elite during the middle and second half of the eighth century. Goble's study is therefore as much about elite religion as it is about the interface between the Buddhist religion and politics in late medieval China. A must for anyone interested in Tang history and Esoteric Buddhism.Richard K. Payne, Institute of Buddhist Studies:Goble's treatment demonstrates that Amoghavajra is one of the preeminent figures in the history of Buddhism, not just in East Asia but in the entire history of Buddhism. As a Buddhist thinker and practitioner Amoghavajra stands equal to any other landmark figure. Goble's definitive study brings new clarity to the debate over the nature, practices, and institutional existence of an Esoteric Buddhism in Tang China. In fact that debate can now be considered closed.Charles D. Orzech, Colby College:Carefully attending to historical context, Goble clarifies Amoghavajra's role as propagator of Buddhist tantras in China. Demonstrating how his teachings found favor by conforming to Tang dynasty imperial religion and by promoting lethal rites, Goble then traces Amoghavajra's political and religious legacy and his function as an index for the collection and circulation of texts and discourses in subsequent Chinese Buddhist history.Bernard Faure, Columbia University:By focusing on the career and legacy of Amoghavajra, one of the most significant figures in the history of East Asian Buddhism, Geoffre</t>
  </si>
  <si>
    <t>Geoffrey C. Goble is assistant professor of religious studies at the University of Oklahoma.</t>
  </si>
  <si>
    <t>Myanmar’s Buddhist-Muslim Crisis</t>
  </si>
  <si>
    <t>Rohingya, Arakanese, and Burmese Narratives of Siege and Fear</t>
  </si>
  <si>
    <t>Holt, John Clifford</t>
  </si>
  <si>
    <t xml:space="preserve"> HIS048000 HISTORY / Asia / Southeast Asia; REL007010 RELIGION / Buddhism / History; REL037010 RELIGION / Islam / History; REL084000 RELIGION / Religion, Politics &amp; State</t>
  </si>
  <si>
    <t>Myanmar’s Buddhist-Muslim Crisis is a probing search into the reasons and rationalizations behind the violence occurring in Myanmar, especially the oppressive military campaigns waged against Rohingya Muslims by the army in 2016 and 2017. Over more than three years John Holt traveled around Myanmar engaging in sustained conversations with prominent and articulate participants and observers. What emerges from his peregrinations is a series of compelling portraits revealing both deep insights and entrenched misunderstandings. To understand the conflict, Holt must first accurately capture the viewpoints of his different conversation partners, who include Buddhists and Muslims, men and women, monks and laypeople, activists and scholars. Conversations range widely over issues such as the rise of Buddhist nationalism the sometimes enigmatic and unexpected positions taken by Aung San Suu Kyii use of the controversial term “Rohingya” the impact of state-sponsored propaganda on the Burmese public resistance to narratives emanating from international media, the United Nations, and the international diplomatic community the frustrations of local political leaders who have felt left out of the policy-making process in the Rakhine State  and the constructive hopes and efforts still being made by forward-looking activists in Yangon. Three main perspectives emerge from the voices he listens to, those of Arakanese Buddhists who are native to Rakhine (once called Arakan), where much of the conflict has taken place Burmese Buddhists (or Bamars), who make up the vast majority of Myanmar’s population and the Rohingya Muslims, whose tragic story has been widely disseminated by the international media.What surfaces in conversation after conversation among all three groups is a narrative of siege: all see themselves as the aggrieved party, and all recount a history of being under siege. John Holt gives voice to these different perspectives as an engaged and</t>
  </si>
  <si>
    <t>Juliane Schober, Arizona State University:Each of the in-depth interviews in this book provides unparalleled and nuanced insights into a complex network of actors, interests, and causes in a conflict that is too often labeled with just simple attributes: religious and ethnic genocide. It shows that the complicated realities of the conflict are articulated in the lives of people on either side.Governor Bill Richardson, US ambassador to the United Nations, 1997–1998:This is a captivating account of the complex dynamics underlying the trilateral conflict between Muslim Rohingya, Buddhist Rakhine, and Buddhist Burmese. Professor Holt tells this story through in-depth discussions with key representatives of each community held between the lead-up to Myanmar’s 2015 elections and the brutal expulsion of the Rohingya. While skillfully weaving in history and his own expertise, he paints a sobering picture of the growing hopelessness of the Rohingya, the siege mentality of the Rakhine and Burmese Buddhists more broadly (who too see themselves as victims), and the persistent and pernicious influence of Myanmar’s military.Ambassador Derek J. Mitchell, US ambassador to Myanmar, 2012–2016:As the world learned of the mass exodus and terrible abuse of the Rohingya of Myanmar, one question lingered: How could it happen? Here Professor Holt gets as close as one can to an answer by capturing the perspectives of leading figures on each side of the divide inside Myanmar. Through these voices, we achieve insights into the deep historical, cultural, social, economic, and political contexts in which the tragedy occurred. One may not agree with all of what these voices have to say as Holt himself notes, but anyone who cares about the future of the Rohingya—and of Myanmar—ignores them and this book at their peril.Jason A. Carbine, Whittier College:John Clifford Holt has produced an extremely significant and useful work it is timely, deeply personal, and speaks to th</t>
  </si>
  <si>
    <t>HoltJohn Clifford: John Clifford Holt is William R. Kenan, Jr., Professor of Humanities in Religion and Asian Studies at Bowdoin College in Brunswick, Maine.John Clifford Holt is William R. Kenan, Jr., Professor of Humanities in Religion and Asian Studies at Bowdoin College in Brunswick, Maine.</t>
  </si>
  <si>
    <t>From Just War to Modern Peace Ethics</t>
  </si>
  <si>
    <t>Justenhoven, Heinz-Gerhard / Barbieri, Jr., William A.</t>
  </si>
  <si>
    <t>Arbeiten zur Kirchengeschichte</t>
  </si>
  <si>
    <t>120</t>
  </si>
  <si>
    <t>Ethics</t>
  </si>
  <si>
    <t xml:space="preserve"> PHI005000 PHILOSOPHY / Ethics &amp; Moral Philosophy; PHI022000 PHILOSOPHY / Religious; REL015000 RELIGION / Christianity / History; REL028000 RELIGION / Ethics; REL067070 RELIGION / Christian Theology / Ethics</t>
  </si>
  <si>
    <t>This book rewrites the history of Christian peace ethics. Christian reflection on reducing violence or overcoming war has roots in ancient Roman philosophy and eventually grew to influence modern international law. This historical overview begins with Cicero, the source of Christian authors like Augustine and Thomas Aquinas. It is highly debatable whether Augustine had a systematic interest in just war or whether his writings were used to develop a systematic just war teaching only by the later tradition. May Christians justifiably use force to overcome disorder and achieve peace? The book traces the classical debate from Thomas Aquinas to early modern-age thinkers like Vitoria, Suarez, Martin Luther, Hugo Grotius and Immanuel Kant. It highlights the diversity of the approaches of theologians, philosophers and lawyers. Modern cosmopolitianism and international law-thinking, it shows, are rooted in the Spanish Scholastics, where Grotius and Kant each found the inspiration to inaugurate a modern peace ethic. In the 20th century the tradition has taken aim not only at reducing violence and overcoming war but at developing a constructive ethic of peace building, as is reflected in Pope John Paul II`s teaching.</t>
  </si>
  <si>
    <t>Heinz-Gerhard Justenhoven, Institute for Theology and Peace, Hamburg, Germany William A. Barbieri, Jr., The Catholic University of America, Washington, DC, USA.</t>
  </si>
  <si>
    <t>The Yoga Sutra of Patanjali</t>
  </si>
  <si>
    <t>19</t>
  </si>
  <si>
    <t xml:space="preserve"> REL032010 RELIGION / Hinduism / History; REL032030 RELIGION / Hinduism / Sacred Writings; REL067000 RELIGION / Christian Theology / General</t>
  </si>
  <si>
    <t>Consisting of fewer than two hundred verses written in an obscure if not impenetrable language and style, Patanjali's Yoga Sutra is today extolled by the yoga establishment as a perennial classic and guide to yoga practice. As David Gordon White demonstrates in this groundbreaking study, both of these assumptions are incorrect. Virtually forgotten in India for hundreds of years and maligned when it was first discovered in the West, the Yoga Sutra has been elevated to its present iconic status—and translated into more than forty languages—only in the course of the past forty years.White retraces the strange and circuitous journey of this confounding work from its ancient origins down through its heyday in the seventh through eleventh centuries, its gradual fall into obscurity, and its modern resurgence since the nineteenth century. First introduced to the West by the British Orientalist Henry Thomas Colebrooke, the Yoga Sutra was revived largely in Europe and America, and predominantly in English. White brings to life the improbable cast of characters whose interpretations—and misappropriations—of the Yoga Sutra led to its revered place in popular culture today. Tracing the remarkable trajectory of this enigmatic work, White’s exhaustively researched book also demonstrates why the yoga of India’s past bears little resemblance to the yoga practiced today.</t>
  </si>
  <si>
    <t xml:space="preserve"> A very engaging read. White's book is provocative in all the right places. —Martha Ann Selby, coeditor of Tamil Geographies: Cultural Constructions of Space and Place in South India David Gordon White's unique knowledge of both classical yoga texts and contemporary religious practice in India and the West gives him a unique insight into the troubled question of the relevance (or irrelevance) of Patanjali's masterwork to contemporary postural yoga. Written with White's characteristic verve, rich in fascinating historical documentation, this is an often hilarious and always exciting story. Anyone seriously interested in yoga in any of its many forms, from its profound philosophy to its often life-changing practice, must read this book. —Wendy Doniger, author of The Hindus: An Alternative History and On HinduismThe Yoga Sutra of Patanjali undertakes an exhaustive, scholarly history of the titular work of ancient Indian philosophy, lightened by author David Gordon White's provocative wit. . . . White's in-depth examination demonstrates how scriptural exegesis often reveals as much about the worldview and priorities of its authors as it does the wisdom of the works they interpret.---Max Zahn, Tricycle David Gordon White is not only a magnificent writer and a brilliant scholar. He is perhaps our best modern interpreter of Indian yogic traditions. —Reza Aslan, author of Zealot: The Life and Times of Jesus of Nazareth and No god but God: The Origins, Evolution, and Future of Islam Contemporary yoga teachers and gurus have mistakenly made the Yoga Sutra into the ubiquitous foundation of all yoga practice, stretching and extrapolating it into a complete manual for living. Now the man behind the curtain is exposed. White mines the truth from hearsay and stands contemporary yoga beliefs on their head. This remarkable, colorful, and engaging book will rattle a lot of cages and hopefu</t>
  </si>
  <si>
    <t>David Gordon White is the J. F. Rowny Professor of Comparative Religion at the University of California, Santa Barbara. His books include Yoga in Practice (Princeton) and Sinister Yogis.</t>
  </si>
  <si>
    <t>The Bible, the Talmud, and the New Testament</t>
  </si>
  <si>
    <t>Elijah Zvi Soloveitchik's Commentary to the Gospels</t>
  </si>
  <si>
    <t>Soloveitchik, Elijah Zvi</t>
  </si>
  <si>
    <t>Magid, Shaul</t>
  </si>
  <si>
    <t xml:space="preserve"> REL006100 RELIGION / Biblical Criticism &amp; Interpretation / New Testament; REL064000 RELIGION / Judaism / Talmud</t>
  </si>
  <si>
    <t>In The Bible, the Talmud, and the New Testament, Shaul Magid presents the first-ever English translation of Rabbi Elijah Zvi Soloveitchik's Qol Qore, a rabbinic commentary on the Gospels of Matthew and Mark.</t>
  </si>
  <si>
    <t>Foreword, by Peter SaloveyIntroduction: Elijah Zvi Soloveitchik, the Jewish Jesus, Christianity, and the JewsA Note on the TextA Translator's Foreword, by Jordan Gayle LevyThe CommentariesDedicationA Word to the ReaderAuthor's PrefaceThe Gospel According to Matthew, with CommentaryThe Gospel According to Mark, with CommentaryBibliographyAcknowledgments</t>
  </si>
  <si>
    <t xml:space="preserve"> The Bible, the Talmud, and the New Testament is a fascinating book on one of the most intriguing and forgotten rabbinic characters of the nineteenth century. Elijah Soloveitchik was, to be sure, an idiosyncratic figure, but the story of his life and work is extremely instructive for those interested in the Jewish Enlightenment as well as Jewish-Christian relations today. &amp;mdashIshay Rosen-Zvi, Tel Aviv University</t>
  </si>
  <si>
    <t>Shaul Magid is the Jay and Jeanie Schottenstein Professor of Jewish Studies and Professor of Religion at Indiana University, Bloomington and Kogod Senior Research Fellow at the Shalom Hartman Institute of North America. His latest books are Hasidism Incarnate: Hasidism, Christianity, and the Construction of Modern Judaism and American Post-Judaism: Identity and Renewal in a Postethnic Society. Jordan Gayle Levy is an independent translator. Peter Salovey is President of Yale University and the Chris Argyris Professor of Psychology.</t>
  </si>
  <si>
    <t>Jews and Christians – Parting Ways in the First Two Centuries CE?</t>
  </si>
  <si>
    <t>Reflections on the Gains and Losses of a Model</t>
  </si>
  <si>
    <t>Schröter, Jens / Edsall, Benjamin A. / Verheyden, Joseph</t>
  </si>
  <si>
    <t>253</t>
  </si>
  <si>
    <t xml:space="preserve"> REL006100 RELIGION / Biblical Criticism &amp; Interpretation / New Testament; REL006220 RELIGION / Biblical Studies / New Testament; REL040030 RELIGION / Judaism / History</t>
  </si>
  <si>
    <t>The present volume is based on a conference held in October 2019 at the Faculty of Theology of Humboldt University Berlin as part of a common project of the Australian Catholic University, the Katholieke Universiteit Leuven and the Humboldt University Berlin. The aim is to discuss the relationships of “Jews” and “Christians” in the first two centuries CE against the background of recent debates which have called into question the image of “parting ways” for a description of the relationships of Judaism and Christianity in antiquity. One objection raised against this metaphor is that it accentuates differences at the expense of commonalities. Another critique is that this image looks from a later perspective at historical developments which can hardly be grasped with such a metaphor. It is more likely that distinctions between Jews, Christians, Jewish Christians, Christian Jews etc. are more blurred than the image of “parting ways” allows. In light of these considerations the contributions in this volume discuss the cogency of the “parting of the ways”-model with a look at prominent early Christian writers and places and suggest more appropriate metaphors to describe the relationships of Jews and Christians in the early period.</t>
  </si>
  <si>
    <t>J. Schröter, HU Berlin B. A. Edsall, Australian Catholic Univ. Melbourne, Australia J. Verheyden, Catholic Univ. Leuven, Belgium.</t>
  </si>
  <si>
    <t>Halakhah</t>
  </si>
  <si>
    <t>The Rabbinic Idea of Law</t>
  </si>
  <si>
    <t>Saiman, Chaim N.</t>
  </si>
  <si>
    <t>Library of Jewish Ideas</t>
  </si>
  <si>
    <t xml:space="preserve"> PHI005000 PHILOSOPHY / Ethics &amp; Moral Philosophy; REL040090 RELIGION / Judaism / Theology; REL051000 RELIGION / Philosophy; REL064000 RELIGION / Judaism / Talmud; SOC049000 SOCIAL SCIENCE / Jewish Studies</t>
  </si>
  <si>
    <t>How the rabbis of the Talmud transformed everything into a legal question—and Jewish law into a way of thinking and talking about everythingThough typically translated as “Jewish law,” the term halakhah is not an easy match for what is usually thought of as law. This is because the rabbinic legal system has rarely wielded the political power to enforce its many detailed rules, nor has it ever been the law of any state. Even more idiosyncratically, the talmudic rabbis claim that the study of halakhah is a holy endeavor that brings a person closer to God—a claim no country makes of its law.In this panoramic book, Chaim Saiman traces how generations of rabbis have used concepts forged in talmudic disputation to do the work that other societies assign not only to philosophy, political theory, theology, and ethics but also to art, drama, and literature. In the multifaceted world of halakhah where everything is law, law is also everything, and even laws that serve no practical purpose can, when properly studied, provide surprising insights into timeless questions about the very nature of human existence.What does it mean for legal analysis to connect humans to God? Can spiritual teachings remain meaningful and at the same time rigidly codified? Can a modern state be governed by such law? Guiding readers across two millennia of richly illuminating perspectives, this book shows how halakhah is not just “law” but an entire way of thinking, being, and knowing.</t>
  </si>
  <si>
    <t>One of Mosaic&amp;#39s Best Books of 2018 (Moshe Koppel) Highly recommended. ---Jonathan Schofer, Reading Religion</t>
  </si>
  <si>
    <t>Chaim N. Saiman is professor in the Charles Widger School of Law at Villanova University. He lives with his wife and three daughters in Bala Cynwyd, Pennsylvania.</t>
  </si>
  <si>
    <t>Sanctifying the Name of God</t>
  </si>
  <si>
    <t>Jewish Martyrs and Jewish Memories of the First Crusade</t>
  </si>
  <si>
    <t>Cohen, Jeremy</t>
  </si>
  <si>
    <t xml:space="preserve"> HIS037010 HISTORY / Medieval; REL040030 RELIGION / Judaism / History</t>
  </si>
  <si>
    <t>How are martyrs made, and how do the memories of martyrs express, nourish, and mold the ideals of the community? Sanctifying the Name of God wrestles with these questions against the background of the massacres of Jews in the Rhineland during the outbreak of the First Crusade. Marking the first extensive wave of anti-Jewish violence in medieval Christian Europe, these  Persecutions of 1096  exerted a profound influence on the course of European Jewish history.When the crusaders demanded that Jews choose between Christianity and death, many opted for baptism. Many others, however, chose to die as Jews rather than to live as Christians, and of these, many actually inflicted death upon themselves and their loved ones. Stories of their self-sacrifice ushered the Jewish ideal of martyrdom&amp;mdashkiddush ha-Shem, the sanctification of God's holy name&amp;mdashinto a new phase, conditioning the collective memory and mindset of Ashkenazic Jewry for centuries to come, during the Holocaust, and even today.The Jewish survivors of 1096 memorialized the victims as martyrs as they rebuilt their communities during the decades following the Crusade. Three twelfth-century Hebrew chronicles of the persecutions preserve their memories of martyrdom and self-sacrifice, tales fraught with symbolic meaning that constitute one of the earliest Jewish attempts at local, contemporary historiography. Reading and analyzing these stories through the prism of Jewish and Christian religious and literary traditions, Jeremy Cohen shows how these persecution chronicles reveal much more about the storytellers, the martyrologists, than about the martyrs themselves. While they extol the glorious heroism of the martyrs, they also air the doubts, guilt, and conflicts of those who, by submitting temporarily to the Christian crusaders, survived.</t>
  </si>
  <si>
    <t>PrefaceList of Abbreviations for Primary SourcesIntroduction: The Persecutions of 1096PART I. PROBLEMS AND SOLUTIONS1. To Sanctify the Name of God2. The First Crusade and Its Historians3. Points of DeparturePART II. MARTYRS OF 10964. Last Supper at Xanten5. Master Isaac the Parnas6. Mistress Rachel of Mainz7. Kalonymos in Limbo8. The Rape of SaritAfterwordNotes Bibliography of Secondary SourcesIndex</t>
  </si>
  <si>
    <t xml:space="preserve"> The sufferings of the Rhineland Jews in 1096 were commemorated in three Hebrew narratives, which Professor Jeremy Cohen reexamines in this beautifully written book. . . . The cumulative effect of Cohen's analysis is overwhelming. &amp;mdashCatholic Historical Review Cohen's fresh reading of the chronicles opens up a new vista to these complicated sources. &amp;mdashJournal of Jewish Studies This is an important book, beautifully written and cogently argued. Some of Cohen's readings are daring indeed and will surely arouse dissent. Long live debate! &amp;mdashAmerican Historical Review A feast of ideas worthy of our very careful attention. &amp;mdashSpeculum This is a beautifully written and thought-out work that raises valuable questions and draws unprecedented attention to important features of these texts it is sure to provoke fruitful discussion &amp;mdashJournal of Religion The slaughter of the Jews in the Rhineland in 1096 is one of the better-known events of the First Crusade. Cohen analyzes the texts of the Jewish accounts of these massacres in light of the martyrdom tradition of Masada, well-known at that time, and the contemporary Christian cult of self-sacrifice. . . . Recommended. &amp;mdashChoice A major contribution to the study of medieval Jewish history. &amp;mdashRobert Chazan, New York University</t>
  </si>
  <si>
    <t>Jeremy Cohen is Professor of Jewish History at Tel Aviv University. Among his books are The Friars and the Jews: The Evolution of Medieval Anti-Judaism and Living Letters of the Law: Ideas of the Jew in Medieval Christianity.</t>
  </si>
  <si>
    <t>Heretics and Believers</t>
  </si>
  <si>
    <t>A History of the English Reformation</t>
  </si>
  <si>
    <t>Marshall, Peter</t>
  </si>
  <si>
    <t xml:space="preserve"> HIS015000 HISTORY / Europe / Great Britain / General; HIS037090 HISTORY / Modern / 16th Century; REL108020 RELIGION / Christian Church / History</t>
  </si>
  <si>
    <t>A sumptuously written people’s history and a major retelling and reinterpretation of the story of the English Reformation Centuries on, what the Reformation was and what it accomplished remain deeply contentious. Peter Marshall’s sweeping new history—the first major overview for general readers in a generation—argues that sixteenth-century England was a society neither desperate for nor allergic to change, but one open to ideas of “reform” in various competing guises. King Henry VIII wanted an orderly, uniform Reformation, but his actions opened a Pandora’s Box from which pluralism and diversity flowed and rooted themselves in English life.   With sensitivity to individual experience as well as masterfully synthesizing historical and institutional developments, Marshall frames the perceptions and actions of people great and small, from monarchs and bishops to ordinary families and ecclesiastics, against a backdrop of profound change that altered the meanings of “religion” itself. This engaging history reveals what was really at stake in the overthrow of Catholic culture and the reshaping of the English Church.</t>
  </si>
  <si>
    <t>Peter Marshall is professor of history at the University of Warwick, winner of the Harold J. Grimm Prize for Reformation History, and author of numerous books, including The Reformation: A Very Short Introduction. His book Heretics and Believers: A History of the English Reformation was the winner of the 2018 Wolfson History Prize. He lives in Leamington Spa, UK.</t>
  </si>
  <si>
    <t>Digital Humanities and Research Methods in Religious Studies</t>
  </si>
  <si>
    <t>An Introduction</t>
  </si>
  <si>
    <t>Cantwell, Christopher D. / Petersen, Kristian</t>
  </si>
  <si>
    <t>Introductions to Digital Humanities – Religion</t>
  </si>
  <si>
    <t>Volume 2</t>
  </si>
  <si>
    <t xml:space="preserve"> BUS100000 BUSINESS &amp; ECONOMICS / Museum Administration &amp; Museology; LAN025000 LANGUAGE ARTS &amp; DISCIPLINES / Library &amp; Information Science / General; REL000000 RELIGION / General; SCI043000 SCIENCE / Research &amp; Methodology</t>
  </si>
  <si>
    <t>This volume provides practical, but provocative, case studies of exemplary projects that apply digital technology or methods to the study of religion. An introduction and 16 essays are organized by the kinds of sources digital humanities scholars use – texts, images, and places – with a final section on the professional and pedagogical issues digital scholarship raises for the study of religion.</t>
  </si>
  <si>
    <t>Christopher D. Cantwell, University of Wisconsin-Milwaukee, U.S.A., and Kristian Petersen, Old Dominion University, Norfolk, U.S.A.</t>
  </si>
  <si>
    <t>Seven Ways of Looking at Religion</t>
  </si>
  <si>
    <t>The Major Narratives</t>
  </si>
  <si>
    <t>Schewel, Benjamin</t>
  </si>
  <si>
    <t xml:space="preserve"> PHI022000 PHILOSOPHY / Religious; REL033000 RELIGION / History; REL051000 RELIGION / Philosophy</t>
  </si>
  <si>
    <t>An ambitious young scholar´s lucid analysis of religion´s shifting place in the modern world Western intellectuals have long theorized that religion would undergo a process of marginalization and decline as the forces of modernity advanced. Yet recent events have disrupted this seductively straightforward story. As a result, while it is clear that religion has somehow evolved from its tribal beginnings up through modernity and into the current global age, there is no consensus about what kind of narrative of religious change we should alternatively tell. Seeking clarity, Benjamin Schewel organizes and evaluates the prevalent narratives of religious history that scholars have deployed over the past century and are advancing today. He argues that contemporary scholarly discourse on religion can be categorized according to seven central narratives: subtraction, renewal, transsecular, postnaturalist, construct, perennial, and developmental. Examining the basic logic, insights, and limitations of each of these narratives, Schewel ranges from Martin Heidegger to Muhammad Iqbal, from Daniel Dennett to Charles Taylor, to offer an incisive, broad, and original perspective on religion in the modern world.</t>
  </si>
  <si>
    <t>“Benjamin Schewel delivers what may be the most teachable and quotable effort to date to orient conversations about religion after secularization.”—Peter Ochs, University of Virginia  What is the future</t>
  </si>
  <si>
    <t>Benjamin Schewel is a fellow in the Centre for Religion, Conflict and the Public Domain at the University of Groningen and an affiliate scholar at the Institute for Advanced Studies in Culture at the University of Virginia.</t>
  </si>
  <si>
    <t>Text and Ritual in the Pentateuch</t>
  </si>
  <si>
    <t>A Systematic and Comparative Approach</t>
  </si>
  <si>
    <t>Rhyder, Julia / Nihan, Christophe</t>
  </si>
  <si>
    <t xml:space="preserve"> REL006090 RELIGION / Biblical Criticism &amp; Interpretation / Old Testament; REL006210 RELIGION / Biblical Studies / Old Testament; REL006630 RELIGION / Biblical Studies / History &amp; Culture</t>
  </si>
  <si>
    <t>The first five books of the Hebrew Bible contain a significant number of texts describing ritual practices. Yet it is often unclear how these sources would have been understood or used by ancient audiences in the actual performance of cult. This volume explores the processes of ritual textualization (the creation of a written version of a ritual) in ancient Israel by probing the main conceptual and methodological issues that inform the study of this topic in the Pentateuch.This systematic and comparative study of text and ritual in the first five books of the Hebrew Bible maps the main areas of consensus and disagreement between scholars engaged in articulating new models for understanding the relationship between text and ritual and explores the importance of comparative evidence for the study of pentateuchal rituals. Topics include ritual textualization in ancient Anatolia, Egypt, Greece, and Mesopotamia the importance of archaeology and materiality for the study of text and ritual in ancient Israel the relationship between ritual textualization and standardization in the Pentateuch the reception of pentateuchal ritual texts in Second Temple writings and rabbinic literature and the relationship between text and ritual in the Dead Sea Scrolls.In addition to the editors, the contributors to this volume include Dorothea Erbele-Küster, Daniel K. Falk, Yitzhaq Feder, Christian Frevel, William K. Gilders, Dominique Jaillard, Giuseppina Lenzo, Lionel Marti, Patrick Michel, Rüdiger Schmitt, Jeremy D. Smoak, and James W. Watts.</t>
  </si>
  <si>
    <t>&amp;ldquoThis volume is an important and timely contribution to the scholarly study of ritual texts and procedures in the Pentateuch and the Hebrew Bible as a whole. Important scholars in the field labor to advance the application of ritual studies, biblical intertextuality, rhetorical analysis, ancient Near Eastern comparative material, and related postbiblical literature to understanding the texts and ritual procedures in the Pentateuch.&amp;rdquo&amp;mdashRichard Averbeck, Trinity Evangelical Divinity School&amp;ldquoThe contributions to Text and Ritual in the Pentateuch contrast the relationship between text and ritual in ancient Israel with that of other ancient Mediterranean and Western Asian societies and thus gain new insights for the challenge of reconstructing the performance of ancient rituals from written sources.&amp;rdquo&amp;mdashThomas Hieke, author of Die Genealogien der Genesis</t>
  </si>
  <si>
    <t>NihanChristophe: Christophe Nihan is Associate Professor of Hebrew Bible and the History of Ancient Israel at the University of Lausanne. He is the author of From Priestly Torah to Pentateuch: A Study in the Composition of the Book of Leviticus, coauthor of Opening the Books of Moses, and coeditor of several volumes, including most recently Writing Laws in Antiquity.</t>
  </si>
  <si>
    <t>Christianity in Korea</t>
  </si>
  <si>
    <t>Lee, Timothy S. / Buswell, Robert E.</t>
  </si>
  <si>
    <t xml:space="preserve"> HIS023000 HISTORY / Asia / Korea; REL070000 RELIGION / Christianity / General; REL084000 RELIGION / Religion, Politics &amp; State</t>
  </si>
  <si>
    <t>Despite the significance of Korea in world Christianity and the crucial role Christianity plays in contemporary Korean religious life, the tradition has been little studied in the West. Christianity in Korea seeks to fill this lacuna by providing a wide-ranging overview of the growth and development of Korean Christianity and the implications that development has had for Korean politics, interreligious dialogue, and gender and social issues. The volume begins with an accessibly written overview that traces in broad outline the history and development of Christianity on the peninsula. This is followed by chapters on broad themes, such as the survival of early Korean Catholics in a Neo-Confucian society, relations between Christian churches and colonial authorities during the Japanese occupation, premillennialism, and the theological significance of the division and prospective reunification of Korea. Others look in more detail at individuals and movements, including the story of the female martyr Kollumba Kang Wansuk the influence of Presbyterianism on the renowned nationalist Ahn Changho the sociopolitical and theological background of the Minjung Protestant Movement and the success and challenges of Evangelical Protestantism in Korea. The book concludes with a discussion of how best to encourage a rapprochement between Buddhism and Christianity in Korea.</t>
  </si>
  <si>
    <t>This book’s collection of remarkable essays takes an interdisciplinary approach to clarifying the growth and development of Korean Christianity and the importance of this development for Korean politics, religion, gender issues, social issues, and interreligious dialogue. Since Western scholarship has mostly ignored this aspect of Korean history and the history of Christianity, this book makes an important contribution toward filling a void.An impressively comprehensive overview of Korean Christianity. . . . An excellent guide—probably one of the best resources available in English—for the study of Korean Christianity.</t>
  </si>
  <si>
    <t>BuswellRobert E.: Robert E. Buswell, Jr. holds the Irving and Jean Stone Endowed Chair in Humanities at the University of California, Los Angeles (UCLA), where he is also Distinguished Professor of Buddhist Studies in the Department of Asian Languages and Cultures and founding director of the university’s Center for Buddhist Studies and Center for Korean Studies.LeeTimothy S.: Timothy S. Lee is assistant professor of the history of Christianity and director of the Asian (Korean) Church Studies Program at Brite Divinity School, Texas Christian University.</t>
  </si>
  <si>
    <t>Social Memory among the Literati of Yehud</t>
  </si>
  <si>
    <t>Ben Zvi, Ehud</t>
  </si>
  <si>
    <t>509</t>
  </si>
  <si>
    <t>History of Exegesis, Methodology, Bibliographies</t>
  </si>
  <si>
    <t xml:space="preserve"> REL006090 RELIGION / Biblical Criticism &amp; Interpretation / Old Testament</t>
  </si>
  <si>
    <t>Ehud Ben Zvi has been at the forefront of exploring how the study of social memory contributes to our understanding of the intellectual worldof the literati of the early Second Temple period and their textual repertoire. Many of his studies on the matter and several new relevant works are here collected together providing a very useful resource for furthering research and teaching in this area.The essays included here address, inter alia, prophets as sites of memory, kings as sites memory, Jerusalem as a site of memory, a mnemonic system shaped by two interacting ´national` histories, matters of identity and othering as framed and explored via memories, mnemonic metanarratives making sense of the past and serving various didactic purposes and their problems, memories of past and futures events shared by the literati, issues of gender constructions and memory, memories understood by the group as ´counterfactual` and their importance, and, in multiple ways, how and why shared memories served as a (safe) playground for exploring multiple, central ideological issues within the group and of generative grammars governing systemic preferences and dis-preferences for particular memories.</t>
  </si>
  <si>
    <t>Ehud Ben Zvi, University of Alberta, Edmonton, AB, Canada.</t>
  </si>
  <si>
    <t>In the Eye of the Animal</t>
  </si>
  <si>
    <t>Zoological Imagination in Ancient Christianity</t>
  </si>
  <si>
    <t>Miller, Patricia Cox</t>
  </si>
  <si>
    <t xml:space="preserve"> HIS002020 HISTORY / Ancient / Rome; REL015000 RELIGION / Christianity / History</t>
  </si>
  <si>
    <t>In the Eye of the Animal: Zoological Imagination in Ancient Christianity complicates the role of animals in early Christian thought by showing how ancient texts and images celebrated a continuum of human and animal life.</t>
  </si>
  <si>
    <t>IntroductionChapter 1. Animals and Figuration: The Case of BirdsChapter 2. The Pensivity of Animals, I: ZoomorphismChapter 3. The Pensivity of Animals, II: AnthropomorphismChapter 4. Wild Animals: Desert Ascetics and Their CompanionsChapter 5. Small Things: The Vibrant Materiality of Tiny CreaturesAfterwordAppendix: Ancient Christian and Other AuthorsNotesBibliographyIndexAcknowledgment</t>
  </si>
  <si>
    <t xml:space="preserve"> Miller powerfully demonstrates the usefulness of animal studies as a lens for ancient and late ancient discourse about animals, and presses at the edges of conventional analysis, arguing for the usefulness of early Christian texts in contemporary constructive philosophical work regarding the status of animals, and for the relevance of contemporary zoological writings in contextualizing and analyzing early Christian texts. The result is a thoughtful and provocative book. &amp;mdashBryn Mawr Classical Review</t>
  </si>
  <si>
    <t>Patricia Cox Miller is the Bishop W. Earl Ledden Professor of Religion Emerita at Syracuse University. She is author of five books, including The Corporeal Imagination: Signifying the Holy in Late Ancient Christianity, also available from the University of Pennsylvania Press.</t>
  </si>
  <si>
    <t>Black and Slave</t>
  </si>
  <si>
    <t>The Origins and History of the Curse of Ham</t>
  </si>
  <si>
    <t>Goldenberg, David M.</t>
  </si>
  <si>
    <t>Studies of the Bible and Its Reception (SBR)</t>
  </si>
  <si>
    <t>Studies of the Curse of Ham, the belief that the Bible consigned blacks to everlasting servitude, confuse and conflate two separate origins stories (etiologies), one of black skin and the other of black slavery. This work unravels the etiologies and shows how the Curse, an etiology of black slavery, evolved from an earlier etiology explaining the existence of dark-skinned people. We see when, where, why, and how an original mythic tale of black origins morphed into a story of the origins of black slavery, and how, in turn, the second then supplanted the first as an explanation for black skin. In the process we see how formulations of the Curse changed over time, depending on the historical and social contexts, reflecting and refashioning the way blackness and blacks were perceived. In particular, two significant developments are uncovered. First, a curse of slavery, originally said to affect various dark-skinned peoples, was eventually applied most commonly to black Africans. Second, blackness, originally incidental to the curse, in time became part of the curse itself. Dark skin now became an intentional marker of servitude, the visible sign of the blacks` degradation, and in the process deprecating black skin itself.</t>
  </si>
  <si>
    <t>David M. Goldenberg, University of Pennsylvania, Philadelphia, PA, U.S.A.</t>
  </si>
  <si>
    <t>Dionysos</t>
  </si>
  <si>
    <t>Archetypal Image of Indestructible Life</t>
  </si>
  <si>
    <t>Kerényi, Carl</t>
  </si>
  <si>
    <t>Bollingen Series (General)</t>
  </si>
  <si>
    <t>No other god of the Greeks is as widely present in the monuments and nature of Greece and Italy, in the sensuous tradition of antiquity, as Dionysos. In myth and image, in visionary experience and ritual representation, the Greeks possessed a complete expression of indestructible life, the essence of Dionysos. In this work, the noted mythologist and historian of religion Carl Kerényi presents a historical account of the religion of Dionysos from its beginnings in the Minoan culture down to its transition to a cosmic and cosmopolitan religion of late antiquity under the Roman Empire. From the wealth of Greek literary, epigraphic, and monumental traditions, Kerényi constructs a picture of Dionysian worship, always underlining the constitutive element of myth. Included in this study are the secret cult scenes of the women's mysteries both within and beyond Attica, the mystic sacrificial rite at Delphi, and the great public Dionysian festivals at Athens. The way in which the Athenian people received and assimilated tragedy in its immanent connection with Dionysos is seen as the greatest miracle in all cultural history. Tragedy and New Comedy are seen as high spiritual forms of the Dionysian religion, and the Dionysian element itself is seen as a chapter in the religious history of Europe.</t>
  </si>
  <si>
    <t xml:space="preserve"> A monumental work by one of this century's leading students of ancient religion. . . . The book is lavishly produced. . . . Should remain a standard item for some time to come. </t>
  </si>
  <si>
    <t>Carl Kerényi was professor of classics and the history of religion in his native Hungary and later became a citizen of Switzerland. He died in 1973 at the age of 76. His works include Eleusis: Archetypal Image of Mother and Daughter and, with C. G. Jung, Essays on a Science of Mythology: The Myth of the Divine Child and the Mysteries of Eleusis.</t>
  </si>
  <si>
    <t>The Corporeal Imagination</t>
  </si>
  <si>
    <t>Signifying the Holy in Late Ancient Christianity</t>
  </si>
  <si>
    <t>With few exceptions, the scholarship on religion in late antiquity has emphasized its tendencies toward transcendence, abstraction, and spirit at the expense of matter. In The Corporeal Imagination, Patricia Cox Miller argues instead that ancient Christianity took a material turn between the fourth and seventh centuries. During this period, Miller contends, there occurred a major shift in the ways in which the human being was oriented in relation to the divine, a shift that reconfigured the relationship between materiality and meaning in a positive direction.The Corporeal Imagination is a groundbreaking investigation into the theological poetics of material substance in late ancient Christian texts. From hagiographies to literary descriptions of sacred paintings to treatises on relics and theurgy, Miller examines a wide variety of ancient texts to reveal how Christian writers increasingly described the matter of the world as invested with divine power. By appealing to the reader's sensory imagination, Christian texts endowed phenomena like relics, saints' bodies in hagiography, and saints' presence in icons with a visual and tactile presence. The book draws on a variety of contemporary theoretical models to elucidate the significance of all these materials in ancient religious life and imagination.</t>
  </si>
  <si>
    <t>IntroductionChapter One: Bodies and SelvesChapter Two: Bodies in FragmentsChapter Three: Dazzling BodiesChapter Four: Bodies and SpectaclesChapter Five: Ambiguous BodiesChapter Six: Subtle BodiesChapter Seven: Animated Bodies and IconsChapter Eight: Saintly Bodies as Image-FleshChapter Nine: Incongruous BodiesConclusionList of AbbreviationsNotesBibliographyIndexAcknowledgments</t>
  </si>
  <si>
    <t xml:space="preserve"> [Cox Miller's] probings are meticulous, provocative, and incisive. To read this book is to have one's own viewing turned inside out. &amp;mdashTheological Studies The Corporeal Imagination is a thoughtful, sophisticated, and fascinating book. It is important and delightful reading, a skillful interpretation that makes vivid a central problematic on which Christian belief and practice depend, namely, the simultaneous establishment of the nonnegotiable difference of matter and the holy and the perennial urge to bring them as close together as possible, yet without collapsing one into the other. &amp;mdashJournal of Religion A highly original contribution to the history of Christianity as well as to the study of religion. Eloquent and learned, this book offers many new insights and models for reflection. The Corporeal Imagination will appeal to scholars of religion, theologians, historians of late antiquity, and historians of art. &amp;mdashJ. Rebecca Lyman, Professor Emerita, Church Divinity School of the Pacific</t>
  </si>
  <si>
    <t>Patricia Cox Miller is W. Earl Ledden Professor of Religion, Emerita, at Syracuse University. She is author of Biography in Late Antiquity: A Quest for the Holy Man and Dreams in Late Antiquity: Studies in the Imagination of a Culture and editor (with Dale B. Martin) of The Cultural Turn in Late Ancient Studies: Gender, Asceticism, and Historiography.</t>
  </si>
  <si>
    <t>Bastards and Believers</t>
  </si>
  <si>
    <t>Jewish Converts and Conversion from the Bible to the Present</t>
  </si>
  <si>
    <t>Maciejko, Pawel / Dunkelgrün, Theodor</t>
  </si>
  <si>
    <t xml:space="preserve"> HIS010000 HISTORY / Europe / General; REL040030 RELIGION / Judaism / History</t>
  </si>
  <si>
    <t>Viewing Jewish history from the perspective of conversion across a broad chronological and conceptual frame, Bastards and Believers highlights how the concepts of the convert and of conversion have histories of their own and speaks to the possibility, or impossibility, of changing one's life.</t>
  </si>
  <si>
    <t xml:space="preserve"> A formidable collection of essays, Bastards and Believers boasts an array of original, instructive, and thoughtful contributions on the subjects of conversion and converts, both actual historical personages and literary constructions, that will render it valuable to numerous scholarly conversations. &amp;mdashJeremy Cohen, Tel Aviv University</t>
  </si>
  <si>
    <t>Theodor Dunkelgrun is Senior Research Associate in the Centre for Research in the Arts, Social Sciences, and Humanities and an affiliated lecturer in the Faculty of History at the University of Cambridge. Pawel Maciejko is Associate Professor of History and the Leonard and Helen R. Stulman Chair in Classical Jewish Religion, Thought, and Culture at Johns Hopkins University.</t>
  </si>
  <si>
    <t>The Iranian Metaphysicals</t>
  </si>
  <si>
    <t>Explorations in Science, Islam, and the Uncanny</t>
  </si>
  <si>
    <t>Doostdar, Alireza</t>
  </si>
  <si>
    <t xml:space="preserve"> REL037040 RELIGION / Islam / Shi'a; REL047000 RELIGION / Mysticism; REL062000 RELIGION / Spirituality; REL084000 RELIGION / Religion, Politics &amp; State; SOC002000 SOCIAL SCIENCE / Anthropology / General; SOC048000 SOCIAL SCIENCE / Islamic Studies</t>
  </si>
  <si>
    <t>What do the occult sciences, séances with the souls of the dead, and appeals to saintly powers have to do with rationality? Since the late nineteenth century, modernizing intellectuals, religious leaders, and statesmen in Iran have attempted to curtail many such practices as  superstitious,  instead encouraging the development of rational religious sensibilities and dispositions. However, far from diminishing the diverse methods through which Iranians engage with the immaterial realm, these rationalizing processes have multiplied the possibilities for metaphysical experimentation. The Iranian Metaphysicals examines these experiments and their transformations over the past century. Drawing on years of ethnographic and archival research, Alireza Doostdar shows that metaphysical experimentation lies at the center of some of the most influential intellectual and religious movements in modern Iran. These forms of exploration have not only produced a plurality of rational orientations toward metaphysical phenomena but have also fundamentally shaped what is understood as orthodox Shi‘i Islam, including the forms of Islamic rationality at the heart of projects for building and sustaining an Islamic Republic. Delving into frequently neglected aspects of Iranian spirituality, politics, and intellectual inquiry, The Iranian Metaphysicals challenges widely held assumptions about Islam, rationality, and the relationship between science and religion.</t>
  </si>
  <si>
    <t xml:space="preserve"> This original book considers Iranians' experiments with the supernatural world through investigations into their encounters with the occult, mysticism, healing, exorcism, magnetism, and Spiritism, among other practices. In engaging with the complex spiritual worlds of Iranians, The Iranian Metaphysicals reveals new meanings and uses of science in the pursuit of knowledge and the divine. —Arzoo Osanloo, University of Washington Examining contemporary Iranians' wide-ranging experiments with the supernatural, including political-cultural and historical contexts, Doostdar demonstrates the profound ‘edginess' of these practitioners: their doubts and concerns with respectability. This is a captivating read and an unprecedented book, certain to appeal to anthropologists and to Middle East specialists alike. —Cyrus Schayegh, Princeton University Beautifully written and argued, this powerful book turns our full attention to the rationality of enchantment in the modern world. Deftly weaving gripping stories with history, theology, and political considerations, Doostdar presents an important analysis of the landscape of Iranian metaphysical inquiry and a new, fresh perspective on the conditions and qualities of reason and rationalization in the world and in anthropological inquiry. —Courtney Bender, Columbia University</t>
  </si>
  <si>
    <t>Alireza Doostdar is assistant professor of Islamic Studies and the anthropology of religion at the University of Chicago.</t>
  </si>
  <si>
    <t>Sexual Disorientations</t>
  </si>
  <si>
    <t>Queer Temporalities, Affects, Theologies</t>
  </si>
  <si>
    <t>Brintnall, Kent L. / Marchal, Joseph A. / Moore, Stephen D.</t>
  </si>
  <si>
    <t>Transdisciplinary Theological Colloquia</t>
  </si>
  <si>
    <t>Fordham University Press</t>
  </si>
  <si>
    <t xml:space="preserve"> LIT006000 LITERARY CRITICISM / Semiotics &amp; Theory; REL067000 RELIGION / Christian Theology / General; SOC012000 SOCIAL SCIENCE / LGBT Studies / Gay Studies</t>
  </si>
  <si>
    <t>Sexual Disorientations brings some of the most recent and significant works of queer theory into conversation with the overlapping fields of biblical, theological and religious studies to explore the deep theological resonances of questions about the social and cultural construction of time, memory, and futurity. Apocalyptic, eschatological and apophatic languages, frameworks, and orientations pervade both queer theorizing and theologizing about time, affect, history and desire. The volume fosters a more explicit engagement between theories of queer temporality and affectivity and religious texts and discourses.</t>
  </si>
  <si>
    <t>This volume brings some of the most recent and significant works of queer theory into conversation with the overlapping fields of biblical, theological and religious studies to explore the deep theological resonances of questions about the social and cultural construction of time, memory, and futurity... [it] fosters an explicit engagement between theories of queer temporality and affectivity and religious texts and discourses.—Erin Runions:This volume compellingly queers what we thought we knew about sexuality and temporality in Christian texts, interpretations, and theologies. Beginning with the question of historiography in the study of ancient texts, it moves through into the queer time of ethics and theology. Bodies, texts, and time race forward, touch, pause, and tarry they fall into catastrophe, witness, cry out, and are haunted by pain and hope yet still they rehome readers, or afford queer pleasure. Sexual Disorientations enlivens our reading of these religious texts by compellingly queering their temporalities and affects....takes queer biblical studies and queer theology to new places, raising the bar on queer theoretical engagement in so doing. Individual chapters make useful coursework reading for students, while the book as a whole is an excellent resource for those particularly interested in what queer theorists are saying about temporality and affects.</t>
  </si>
  <si>
    <t>BrintnallKent L.: Kent L. Brintnall is Associate Professor of Religious Studies at the University of North Carolina at Charlotte.MarchalJoseph A.: Joseph A. Marchal is Associate Professor of Religious Studies at Ball State University.MooreStephen D.: Stephen D. Moore is Edmund S. Janes Professor of New Testament Studies at the Theological School, Drew University.FreemanElizabeth: Elizabeth Freeman is Professor of English at University of California, Davis.MarchalJoseph A.: Joseph A. Marchal is Associate Professor of Religious Studies at Ball State University.BrintnallKent L.: Kent L. Brintnall is Associate Professor of Religious Studies at the University of North Carolina at Charlotte.BrayKaren: Karen Bray is Assistant Professor and Chair of Religious Studies and Philosophy at Wesleyan College. She is co-editor (with Stephen D. Moore) of Religion, Emotion, Sensation: Affect Theories and Theologies, also published by Fordham University Press.TonstadLinn Marie: Linn Marie Tonstad is an associate professor of systematic theology at Yale Divinity School. Her interests include theology, queer and feminist theory, and theory and method in religious studies. She is the author of two books, God and Difference: The Trinity, Sexuality, and the Transformation of Finitude (Routledge, 2016) and Queer Theology: Beyond Apologetics (Cascade, 2018).SchneiderLaurel: Professor of Religious Studies, Religion and Culture, Vanderbilt University.MacKendrickKarmen: Karmen MacKendrick is a professor of philosophy and an associate chair of the McDevitt Center for Creativity and Innovation at Le Moyne College. Her work in philosophical theology is entangled with several other disciplines, particularly those involved with words, with flesh, or with the pleasures to be taken in both. The</t>
  </si>
  <si>
    <t>Jesus in the Talmud</t>
  </si>
  <si>
    <t>Schäfer, Peter</t>
  </si>
  <si>
    <t xml:space="preserve"> REL064000 RELIGION / Judaism / Talmud</t>
  </si>
  <si>
    <t>Scattered throughout the Talmud, the founding document of rabbinic Judaism in late antiquity, can be found quite a few references to Jesus--and they're not flattering. In this lucid, richly detailed, and accessible book, Peter Schäfer examines how the rabbis of the Talmud read, understood, and used the New Testament Jesus narrative to assert, ultimately, Judaism's superiority over Christianity. The Talmudic stories make fun of Jesus' birth from a virgin, fervently contest his claim to be the Messiah and Son of God, and maintain that he was rightfully executed as a blasphemer and idolater. They subvert the Christian idea of Jesus' resurrection and insist he got the punishment he deserved in hell--and that a similar fate awaits his followers. Schäfer contends that these stories betray a remarkable familiarity with the Gospels--especially Matthew and John--and represent a deliberate and sophisticated anti-Christian polemic that parodies the New Testament narratives. He carefully distinguishes between Babylonian and Palestinian sources, arguing that the rabbis' proud and self-confident countermessage to that of the evangelists was possible only in the unique historical setting of Persian Babylonia, in a Jewish community that lived in relative freedom. The same could not be said of Roman and Byzantine Palestine, where the Christians aggressively consolidated their political power and the Jews therefore suffered. A departure from past scholarship, which has played down the stories as unreliable distortions of the historical Jesus, Jesus in the Talmud posits a much more deliberate agenda behind these narratives.</t>
  </si>
  <si>
    <t>Schäfer's fine new book should be of interest to a wide audience, and not only to specialists in the field of the historical interaction of Judaism and Christianity in late antiquity (who will be right to devour it). . . .  Schäfer's book tells a fascinating story. . . . His great scholarship now provides Jews and Christians interested in developing a new and better relationship with a way to work through many of the hateful things that we have said about each other in the past, but without pretending that this bad past was not as bad as it really was or that it can simply be forgotten. . . . The sources that Schäfer adduces are virulent and dangerous, but his analysis of them leaves one unexpectedly full of hope.---David Novak, New RepublicPeter Schäfer...provides a sophisticated treatment of the subject of Jesus and other figures in the New Testament in Talmudic literature. This subject has a long history, but have never been undertaken with the kind of rigor and sensitivity to contextual factors, including the differences between the evidence available in the Babylonian versus Jerusalem versions...Clear and accessible reading for the non-specialist, this is a careful, scholarly treatment that sets the agenda for future studiesPeter Schäfer's Jesus in the Talmud is already being picked up by anti-Semitic Web sites as proof that Judaism harbors blasphemous beliefs about Jesus. Yet, it is an important book by a meticulous scholar, the head of Princeton's Judaic studies program. It is also a truthful book and should be received in a spirit of truthfulness.---David Klinghoffer, Hadassah MagazineIn [this] book Schäfer has proven himself not only a formidable scholar of ancient and medieval Jewish texts . . . but also a talented author from whose hands the text flows like the water to which the rabbis likened the Torah.---Galit Hasan-Rokem, Jewish Quarterly ReviewSchäfer bases his clearly written and exquisite</t>
  </si>
  <si>
    <t>Peter Schäfer is Ronald O. Perelman Professor of Judaic Studies and Director of the Program in Judaic Studies at Princeton University. His books include Mirror of His Beauty: Feminine Images of God from the Bible to the Early Kabbalah (Princeton) and Judeophobia: Attitudes toward the Jews in the Ancient World, which has been translated into several languages.</t>
  </si>
  <si>
    <t>Art and Faith</t>
  </si>
  <si>
    <t>A Theology of Making</t>
  </si>
  <si>
    <t>Fujimura, Makoto</t>
  </si>
  <si>
    <t xml:space="preserve"> ART009000 ART / Criticism; REL077000 RELIGION / Faith; REL102000 RELIGION / Theology</t>
  </si>
  <si>
    <t>From a world-renowned painter, an exploration of creativity´s quintessential&amp;mdashand often overlooked&amp;mdashrole in the spiritual life Written over thirty years of painting and creating in his studio, this book is Makoto Fujimura´s broad and deep exploration of creativity and the spiritual aspects of making.&amp;rdquo What he does in the studio, he asserts, is theological work as much as it is aesthetic work. In between pouring precious, pulverized minerals onto handmade paper to create the prismatic, refractive surfaces of his art, he comes into the quiet space in the studio, in a discipline of awareness, waiting, prayer, and praise. Ranging from the Bible to T. S. Eliot, and from Mark Rothko to Japanese Kintsugi technique, he shows how unless we are making something, we cannot know the depth of God´s being and God´s grace permeating our lives. This poignant and beautiful book offers the perspective of, in Christian Wiman´s words, an accidental theologian,&amp;rdquo one who comes to spiritual questions always through the prism of art.</t>
  </si>
  <si>
    <t>Makoto Fujimura&amp;#160is the founder of the International Arts Movement and the Fujimura Institute, and co-founder of the Kintsugi Academy. He lives in Princeton, NJ.</t>
  </si>
  <si>
    <t>The Impact of Buddhism on Chinese Material Culture</t>
  </si>
  <si>
    <t>Kieschnick, John</t>
  </si>
  <si>
    <t>Buddhisms: A Princeton University Press Series</t>
  </si>
  <si>
    <t>From the first century, when Buddhism entered China, the foreign religion shaped Chinese philosophy, beliefs, and ritual. At the same time, Buddhism had a profound effect on the material world of the Chinese. This wide-ranging study shows that Buddhism brought with it a vast array of objects big and small--relics treasured as parts of the body of the Buddha, prayer beads, and monastic clothing--as well as new ideas about what objects could do and how they should be treated. Kieschnick argues that even some everyday objects not ordinarily associated with Buddhism--bridges, tea, and the chair--on closer inspection turn out to have been intimately tied to Buddhist ideas and practices. Long after Buddhism ceased to be a major force in India, it continued to influence the development of material culture in China, as it does to the present day. At first glance, this seems surprising. Many Buddhist scriptures and thinkers rejected the material world or even denied its existence with great enthusiasm and sophistication. Others, however, from Buddhist philosophers to ordinary devotees, embraced objects as a means of expressing religious sentiments and doctrines. What was a sad sign of compromise and decline for some was seen as strength and versatility by others. Yielding rich insights through its innovative analysis of particular types of objects, this briskly written book is the first to systematically examine the ambivalent relationship, in the Chinese context, between Buddhism and material culture.</t>
  </si>
  <si>
    <t xml:space="preserve"> The direct confrontation of the material expressions of [Buddhism] has finally materialized with the publication of John Kieschnick's The Impact of Buddhism on Chinese Material Culture. In this sense, the new book indeed breaks new ground in the studies of Chinese Buddhism. . . . Kieschnick has written an insightful, informative, and entertaining book. . . . He should be congratulated by us all for his admirable scholarship. ---Yuet Keung Lo, Asian Journal of Social Science I fully recommend this book. . . . Kieschnick deserves high praise for a thoughtful and sustained presentation of a crucial element of the Chinese Buddhist tradition. ---Alan Cole, Journal of Chinese Religions This book . . . makes a lasting contribution to our understanding of the diverse ways in which Buddhism and material culture interacted in China. ---Koichi Shinohara, Journal of Asian Studies A remarkable achievement. By applying his Buddhological training to a topic typically ignored by Buddhologists, material objects, John Kieschnick has produced an original and groundbreaking book—the first of its kind not only in the area of Chinese Buddhism, but in the field of Buddhism writ large. There is simply nothing like this available in any Western language. Despite the technical nature of the subject, he manages to keep the scholarly apparatus unobtrusive. I would not hesitate to make it required reading in all of my upper level and graduate courses on Chinese Buddhism. —Robert Sharf, University of Michigan John Kieschnick has produced a very good book on a topic that deserves attention. . . . He has opened up new areas of inquiry that will no doubt stimulate further investigation. One has every reason to expect that the book will be widely read and appreciated for years to come. ---James A. Benn, Harvard Journal of Asiatic Studies</t>
  </si>
  <si>
    <t>John Kieschnick is an associate research fellow at the Institute of History and Philology, Academia Sinica, in Taipei.</t>
  </si>
  <si>
    <t>The Garb of Being</t>
  </si>
  <si>
    <t>Embodiment and the Pursuit of Holiness in Late Ancient Christianity</t>
  </si>
  <si>
    <t>Frank, Georgia / Holman, Susan / Jacobs, Andrew</t>
  </si>
  <si>
    <t>Orthodox Christianity and Contemporary Thought</t>
  </si>
  <si>
    <t xml:space="preserve"> DES013000 DESIGN / Textile &amp; Costume; HIS059000 HISTORY / Byzantine Empire; REL067080 RELIGION / Christian Theology / History</t>
  </si>
  <si>
    <t>This collection of essays explores how the body became a touchstone for late antique practice and religious imagination through stories from the eastern Christian world of antiquity: monks and martyrs, families and congregations, and textual bodies from antiquity subject to modern interpretations.</t>
  </si>
  <si>
    <t>List of Abbreviations | xiIntroduction. Dangling Bodies, Robes of Glory: The Garb of Embodiment in Ancient ChristianityGeorgia Frank, Susan R. Holman, and Andrew S. Jacobs | 1Part I: Making BodiesBody and Soul: Union in Creation, Reunion at ResurrectionFrances Young | 15Jesus’s Dazzling Garments: Origen’s Exegesis of the Transfigurationin the Commentary on MatthewArthur P. Urbano | 35Conversing with Clothes: Germanos and Mary’s BeltThomas Arentzen | 57Part II: Performing Bodies“Denominationalism” in Fourth-Century Syria: Readings in Saint Ephraem’s Hymns against Heresies, Madrāshê 22–24Sidney H. Griffith | 79A School for the Soul: John Chrysostom on Mimēsis and the Force of Ritual HabitRebecca Stephens Falcasantos | 101A Question of Character: The “Labor of Composition” as “Preventative Medicine” in Theodoret of Cyrrhus’s Religious HistoryRebecca Krawiec | 124“I Want to Be Alone”: Ascetic Celebrity and the SplendidIsolation of Simeon StylitesAndrew S. Jacobs | 145Crowds and Collective Affect in Romanos’s Biblical RetellingsGeorgia Frank | 169Christian Legend in Medieval Iraq: Siblings, Sacrifice, and Sanctity in Behnam and SarahJeanne-Nicole Mellon Saint-Laurent | 191Part III: Scripting BodiesFive Women Martyrs: From Persia to CreteSebastian Brock | 221Gregory of Nazianzus’s Poetic Ascetic AestheticSuzanne Abrams Rebillard | 234Eclipsed in Exile: In Defense of Athanasius and the EthiopiansBernadette McNary-Zak | 263Sacred Bonds: Religion, Relationships, and the Art of PedagogyConstance M. Furey | 276“And Yet the Books”: Patristics in the FootnotesSusan R. Holman | 294Cultural Heritage Preservati</t>
  </si>
  <si>
    <t>Charles Stang, Harvard Divinity School:This welcome collection offers many well-articulated perspectives on the  role of the body in late antique religious practice and imagination.</t>
  </si>
  <si>
    <t>FrankGeorgia: Georgia Frank is Professor of Religion at Colgate University.HolmanSusan: Susan R. Holman is the Eckrich Chair and Professor of Religion and the Healing Arts at Valparaiso University.JacobsAndrew: Andrew S. Jacobs is Senior Fellow at the Center for the Study of World Religions at Harvard University.Abrams RebillardSuzanne: Suzanne Abrams Rebillard is an independent scholar in Ithaca, New York. She received her PhD in Classics from Brown University and her master’s degree in Library and Information Science at Syracuse University. She is currently completing a translation of Gregory of Nazianzus’s Poemata de seipso for the Dumbarton Oaks Medieval Library.ArentzenThomas: Thomas Arentzen is a Postdoctoral Research Fellow at the University of Oslo (Norway) and a Fellow at Dumbarton Oaks (2018–19). His research has focused on Greek hymns and homilies, but he is currently launching a new project on late antiquity and ecology. His publications include The Virgin in Song: Mary and the Poetry of Romanos the Melodist (University of Pennsylvania Press, 2017) and The Reception of the Virgin in Byzantium: Marian Narratives in Texts and Images, co-edited with Mary Cunningham (Cambridge University Press, 2019). Arentzen is also article editor of the peer-reviewed journal Patristica Nordica Annuaria.BrockSebastian: Sebastian Brock is Reader (Retired) in Syriac Studies on the Faculty of Oriental Studies at the University of Oxford. He is a prolific scholar and widely renowned mentor in all aspects of Syriac literature. His interests focus on translations from Greek and the history of translation technique, dialogue and narrative poems, hagiography, select liturgical texts, and monastic literature. He is presently editing a number of unpublished Syriac texts and exploring diachronic aspects of Syriac word formation and Syria</t>
  </si>
  <si>
    <t>Understanding Texts in Early Judaism</t>
  </si>
  <si>
    <t>Studies on Biblical, Qumranic, Deuterocanonical and Cognate Literature in Memory of Géza Xeravits</t>
  </si>
  <si>
    <t>Zsengellér, József</t>
  </si>
  <si>
    <t>Deuterocanonical and Cognate Literature Studies</t>
  </si>
  <si>
    <t>Apocrypha and Pseudepigrapha</t>
  </si>
  <si>
    <t xml:space="preserve"> REL006210 RELIGION / Biblical Studies / Old Testament; REL006630 RELIGION / Biblical Studies / History &amp; Culture; REL040030 RELIGION / Judaism / History; REL114000 RELIGION / Ancient</t>
  </si>
  <si>
    <t>This volume remembers Géza Xeravits, a well known scholar of deuterocanonical and Qumran literature.  The volume is divided into four sections according to his scholarly work and interest. Contributions in the first part deal with Old Testament and related issues (Thomas Hiecke, Stefan Beyerle, and Matthew Goff). The second section is about the Dead Sea Scrolls (John J, Collins, John Kampen, Peter Porzig, Eibert Tigchelaar, Balázs Tamási and Réka Esztári). The largest part is the forth on deuterocanonica (Beate Ego, Lucas Brum Teixeira, Fancis Macatangay, Tobias Nicklas, Maria Brutti, Calduch-Benages Nuria, Pancratius Beentjes, Benjamin Wright, Otto Mulder, Angelo Passaro, Friedrich Reiterer, Severino Bussino, Jeremy Corley and JiSeong Kwong). The third section deals with cognate literature (József Zsengellér and Karin Schöpflin). The last section about the Ancient Synagogue has the paper of Anders Kloostergaard Petersen.  Some hot topics are discussed, for example the Two spirits in Qumran, the cathegorization of the Dead Sea Scrolls, the authorship and antropology of Ben Sira, and the angelology of Vitae Prophetarum.</t>
  </si>
  <si>
    <t>József Zsengellér, Jewish Theological Seminary - University of Jewish Studies, Budapest, Ungarn.</t>
  </si>
  <si>
    <t>Between Heaven and Earth</t>
  </si>
  <si>
    <t>The Religious Worlds People Make and the Scholars Who Study Them</t>
  </si>
  <si>
    <t>Orsi, Robert A.</t>
  </si>
  <si>
    <t xml:space="preserve"> REL010000 RELIGION / Christianity / Catholic; REL033000 RELIGION / History</t>
  </si>
  <si>
    <t>Between Heaven and Earth explores the relationships men, women, and children have formed with the Virgin Mary and the saints in twentieth-century American Catholic history, and reflects, more broadly, on how people live in the company of sacred figures and how these relationships shape the ties between people on earth. In this boldly argued and beautifully written book, Robert Orsi also considers how scholars of religion occupy the ground in between belief and analysis, faith and scholarship. Orsi infuses his analysis with an autobiographical voice steeped in his own Italian-American Catholic background--from the devotion of his uncle Sal, who had cerebral palsy, to a  crippled saint,  Margaret of Castello to the bond of his Tuscan grandmother with Saint Gemma Galgani. Religion exists not as a medium of making meanings, Orsi maintains, but as a network of relationships between heaven and earth involving people of all ages as well as the many sacred figures they hold dear. Orsi argues that modern academic theorizing about religion has long sanctioned dubious distinctions between  good  or  real  religious expression on the one hand and  bad  or  bogus  religion on the other, which marginalize these everyday relationships with sacred figures. This book is a brilliant critical inquiry into the lives that people make, for better or worse, between heaven and earth, and into the ways scholars of religion could better study of these worlds.</t>
  </si>
  <si>
    <t xml:space="preserve"> In this much-reviewed and widely praised set of essays on the religious experience of mid-twentieth-century working-class Italian-American Catholics, Robert Orsi speaks to a series of large questions in the study of religion more generally. Drawing from his own family history, he provides an intimate look at the interior world of the Catholicism he knows best, expanding the usual cast of adult devotees to include children, saints, and scholars. ---Ann Taves, Journal of Religion Robert Orsi strongly makes the case that positive and negative assessments of religious practice are beside the point. . . . [T]he power of Between Heaven and Earth is not in replacing the either/or of the good religion schema with neither/nor. Rather it is Orsi's challenge to view religion as we might view other relationships in our lives: with respect for its complexity, and, above all, with compassion. ---Peter Manseau, Church HistoryOne of Choice&amp;#39s Outstanding Academic Titles for 2005 Between Heaven and Earth is both a model of and a model for how one might learn about vernacular religion through material culture and ritual practice. I have often drawn on and referred to Orsi's book. ---Peter Savastano, transformations Orsi shows how one might successfully approach a study of religion that is both critical and radically empirical, focused on the way that people inhabit and make their world through religious idiom embedded in a network of social and material relationships. This book is as methodologically important as it is engaging to read. ---Richard J. Callahan, Jr., Religion Between Heaven and Earth  is a classic . . . . Balancing historical, archival and personal evidence in a rare style of historical auto-ethnography to study religious intimacy in fresh and intellectually satisfying ways, Orsi takes readers more deeply into his theoretical and conceptual levels of argum</t>
  </si>
  <si>
    <t>Robert A. Orsi is Charles Warren Professor of the History of Religion in America, Harvard Divinity School. He is the author of The Madonna of 115th Street, winner of the John Gilmary Shea Prize of the American Catholic Historical Association and of Thank You, St. Jude, winner of the 1998 Merle Curti Award in American Social History.</t>
  </si>
  <si>
    <t>The Rise of the Early Christian Intellectual</t>
  </si>
  <si>
    <t>Ayres, Lewis / Ward, H. Clifton</t>
  </si>
  <si>
    <t>139</t>
  </si>
  <si>
    <t>Patristics</t>
  </si>
  <si>
    <t>Patristic Authors</t>
  </si>
  <si>
    <t xml:space="preserve"> REL015000 RELIGION / Christianity / History; REL067030 RELIGION / Christian Theology / Apologetics; REL067080 RELIGION / Christian Theology / History</t>
  </si>
  <si>
    <t>The study of the growth of early Christian intellectual life is of perennial interest to scholars. This volume advances discussion by exploring ways in which Christian writers in the second century did not so much draw on Hellenistic intellectual traditions and models, as they were inevitably embedded in those traditions.  The volume contains papers from a seminar in Rome in 2016 that explored the nature and activity of the emergent Christian intellectual between the late first century and the early third century. The papers show that Hellenistic scholarly cultures were the milieu within which Christian modes of thinking developed. At the same time the essays show how Christian thinkers made use of the cultures of which they were part in distinctive ways, adapting existing traditions because of Christian beliefs and needs.  The figures studied include Papias from the early part of the second-century, Tatian, Irenaeus, and Clement of Alexandria from the later second century. One paper on Eusebius of Caesarea explores the Christian adaptation of Hellenistic scholarly methods of commentary. Christian figures are studied in the light of debates within Classics and Jewish studies.</t>
  </si>
  <si>
    <t>Lewis Ayres, Durham University, UK and H. Clifton Ward, Milligan College, Johnson City, TN, USA.</t>
  </si>
  <si>
    <t>Troubling Topics, Sacred Texts</t>
  </si>
  <si>
    <t>Readings in Hebrew Bible, New Testament, and Qur’an</t>
  </si>
  <si>
    <t>Sterman Sabbath, Roberta</t>
  </si>
  <si>
    <t xml:space="preserve"> REL000000 RELIGION / General; REL017000 RELIGION / Comparative Religion; REL041000 RELIGION / Islam / Koran &amp; Sacred Writings; SOC049000 SOCIAL SCIENCE / Jewish Studies</t>
  </si>
  <si>
    <t>Abrahamic scriptures serve as cultural pharmakon, prescribing what can act as both poison and remedy. This collection shows that their sometimes veiled but eternally powerful polemics can both destroy and build, exclude and include, and serve as the ultimate justification for cruelty or compassion. Here, analysis of both texts and their reception help explain how these texts promote norms and build collective identities.</t>
  </si>
  <si>
    <t>Roberta Sabbath, University of Nevada, Las Vegas, USA.</t>
  </si>
  <si>
    <t>The Religious Enlightenment</t>
  </si>
  <si>
    <t>Protestants, Jews, and Catholics from London to Vienna</t>
  </si>
  <si>
    <t>Sorkin, David</t>
  </si>
  <si>
    <t>Jews, Christians, and Muslims from the Ancient to the Modern World</t>
  </si>
  <si>
    <t>64</t>
  </si>
  <si>
    <t>Practical Theology</t>
  </si>
  <si>
    <t>History and Theory of Practical Theology</t>
  </si>
  <si>
    <t xml:space="preserve"> HIS010000 HISTORY / Europe / General; REL033000 RELIGION / History; REL102000 RELIGION / Theology</t>
  </si>
  <si>
    <t>In intellectual and political culture today, the Enlightenment is routinely celebrated as the starting point of modernity and secular rationalism, or demonized as the source of a godless liberalism in conflict with religious faith. In The Religious Enlightenment, David Sorkin alters our understanding by showing that the Enlightenment, at its heart, was religious in nature.  Sorkin examines the lives and ideas of influential Protestant, Jewish, and Catholic theologians of the Enlightenment, such as William Warburton in England, Moses Mendelssohn in Prussia, and Adrien Lamourette in France, among others. He demonstrates that, in the century before the French Revolution, the major religions of Europe gave rise to movements of renewal and reform that championed such hallmark Enlightenment ideas as reasonableness and natural religion, toleration and natural law. Calvinist enlightened orthodoxy, Jewish Haskalah, and reform Catholicism, to name but three such movements, were influential participants in the eighteenth century's burgeoning public sphere and promoted a new ideal of church-state relations. Sorkin shows how they pioneered a religious Enlightenment that embraced the new science of Copernicus and Newton and the philosophy of Descartes, Locke, and Christian Wolff, uniting reason and revelation to renew faith and piety.  This book reveals how Enlightenment theologians refashioned belief as a solution to the dogmatism and intolerance of previous centuries. Read it and you will never view the Enlightenment the same way.</t>
  </si>
  <si>
    <t>Why can't religion and the Enlightenment be friends? What's that, you say? They were friends? Why didn't anyone tell us? Well, David Sorkin has. A professor of history and Jewish studies at the University of Wisconsin, he argues in a new study that religion and the Enlightenment were even more than friends. . . . The French Revolution and its Napoleonic aftermath not only destroyed the religious Enlightenment in practice it also created, as Dr. Sorkin notes, a 'religious-secular dichotomy' that  condemned this side of the Enlightenment to historical obscurity. Rescuing it from that obscurity, he insists, is of much more than academic interest.---Peter Steinfels, New York TimesSorkin has written a powerful, imaginative, and path-breaking study that fundamentally challenges reigning academic conceptions of the Enlightenment, the birth of modern Europe, and the path of modern European history. . . . The author's argument for a more moderate view of the birth and path of modernity across the European continent--one that grew out of dialogue and toleration and not out of religious or ethnic conflict--is compelling and persuasive.---Scott Ury, Religious Studies ReviewTheologians and historians will both find this book useful.---Erna Oliver, Studia Historiae EcclesisticaeSorkin makes very interesting discoveries about the parallel developments within different religions in the eighteenth century.---Larry Wolff, American Historical ReviewIn brief, this is a deeply researched, well-written, and compelling account of the importance of religion in shaping European enlightenments.---James E. Bradley, Church History[O]ne hopes that this concise, erudite, and unprepossessing book succeeds in putting its moderate subjects where they should be: in the middle of our eighteenth-century map.---Suzanne Marchand, Cambridge JournalsSorkin's study presents a valuable contribution to the</t>
  </si>
  <si>
    <t>David Sorkin is the Frances and Laurence Weinstein Professor of Jewish Studies and professor of history at the University of Wisconsin-Madison. His books include The Berlin Haskalah and German Religious Thought and Moses Mendelssohn and the Religious Enlightenment.</t>
  </si>
  <si>
    <t>The Bible in the Syriac Tradition (Third Edition)</t>
  </si>
  <si>
    <t>Brock, Sebastian</t>
  </si>
  <si>
    <t xml:space="preserve"> REL006080 RELIGION / Biblical Criticism &amp; Interpretation / General</t>
  </si>
  <si>
    <t>This is a basic introduction to the various Syriac translations of the Bible and the ways in which they were used in the Syriac tradition. This new edition has been brought up to date and the bibliography expanded. An initial overview of the Syriac Bible is offered, along with an exploration of how the Bible comes down to us, and problems of biblical translation in general. The different surviving Syriac translations are outlined, as well as biblical manuscripts, lectionaires, printed editions, and translations. A reception history of the Syriac Bible covers the ways in which it has been interpreted, the commentary tradition, its use in preaching, in liturgy, and in spirituality. An appendix offers some comparative samples (in translation) to illustrate some of the differences between the different Syriac translations. Sebastian Brock was born in 1938 and studied Classics (Greek and Latin) and Oriental Studies (Hebrew and Aramaic) at Cambridge University before doing a DPhil. at Oxford University on the text of the Septuagint. He has taught at the Universities of Birmingham, Cambridge, and (from 1974 until his retirement in 2003) Oxford, where he was Reader in Syriac Studies. He has published extensively in the field of Syriac and has edited a number of new texts.</t>
  </si>
  <si>
    <t>The Origins of Yahwism</t>
  </si>
  <si>
    <t>van Oorschot, Jürgen / Witte, Markus</t>
  </si>
  <si>
    <t>484</t>
  </si>
  <si>
    <t xml:space="preserve"> REL006090 RELIGION / Biblical Criticism &amp; Interpretation / Old Testament; REL040030 RELIGION / Judaism / History</t>
  </si>
  <si>
    <t>This compendium examines the origins of the God Yahweh, his place in the Syrian-Palestinian and Northern Arabian pantheon during the bronze and iron ages, and the beginnings of the cultic veneration of Yahweh. Contributors analyze the epigraphic and archeological evidence, apply fundamental considerations from the cultural and religious sciences, and analyze the relevant Old Testament texts.</t>
  </si>
  <si>
    <t>Markus Witte, Humboldt-University of Berlin and Jürgen van Oorschot, University of Erlangen, Germany.</t>
  </si>
  <si>
    <t>The Oneness Hypothesis</t>
  </si>
  <si>
    <t>Beyond the Boundary of Self</t>
  </si>
  <si>
    <t>Ivanhoe, Philip / Flanagan, Owen / Harrison, Victoria / Schwitzgebel, Eric / Sarkissian, Hagop</t>
  </si>
  <si>
    <t>Psychology of Religion</t>
  </si>
  <si>
    <t xml:space="preserve"> OCC010000 BODY, MIND &amp; SPIRIT / Mindfulness &amp; Meditation; OCC012000 BODY, MIND &amp; SPIRIT / Mysticism; PHI022000 PHILOSOPHY / Religious; PSY045020 PSYCHOLOGY / Movements / Humanistic; PSY045030 PSYCHOLOGY / Movements / Transpersonal; REL047000 RELIGION / Mysticism; REL051000 RELIGION / Philosophy; REL062000 RELIGION / Spirituality; REL075000 RELIGION / Psychology of Religion</t>
  </si>
  <si>
    <t>The idea that the self is inextricably intertwined with the rest of the world—the “oneness hypothesis”—can be found in many of the world’s philosophical and religious traditions. This anthology explores the oneness hypothesis through East Asian and Western thought as well as sociology, evolutionary theory, and cognitive neuroscience.</t>
  </si>
  <si>
    <t>ContentsConventionsAcknowledgmentsIntroductionPhilip J. Ivanhoe, Owen Flanagan, Victoria Harrison, Eric Schwitzgebel, Hagop Sarkissian1. Oneness: A Big History PerspectiveVictoria S. Harrison2. Oneness and Its Discontent: Contesting Ren in Classical Chinese PhilosophyTao Jiang3. One Alone and ManyStephen R. L. Clark4. Oneness, Aspects, and the Neo-ConfuciansDonald L. M. Baxter5. One-to-One Fellow Feeling, Universal Identification and Oneness, and Group SolidaritiesLawrence Blum6. The Relationality and the Normativity of An Ethic of CareEva Feder Kittay7. Oneness and Narrativity: A Comparative Case StudyMark Unno8. Kant, Buddhism, and Self-Centered ViceBradford Cokelet9. Fractured Wholes: Corporate Agents and Their MembersKendy M. Hess10. Religious Faith, Self-Unification, and Human Flourishing in James and DeweyMichael R. Slater11. The Self and the Ideal Human Being in Eastern and Western Philosophical Traditions: Two Types of “Being a Valuable Person”Cho Geung Ho12. Hallucinating Oneness: Is Oneness True or Just a Positive Metaphysical Illusion?Owen Flanagan13. Episodic Memory and OnenessJay Garfield, Shaun Nichols, and Nina Strohminger14. Confucius and the SuperorganismHagop Sarkissian15. Death, Self, and Oneness in the Incomprehensible ZhuangziEric Schwitzgebel16. Identity Fusion: The Union of Personal and Social SelvesSanaz Talaifar and William B. Swann, Jr.17. Tribalism and Universalism: Reflections and Scientific EvidenceDimitri Putilin18. Two Notions of Empathy and OnenessJustin TiwaldIndex</t>
  </si>
  <si>
    <t>Ara Norenzayan, professor of psychology and director of the Centre for Human Evolution, Cognition, and Culture, University of British Columbia:The Oneness Hypothesis proposes a fascinating and timely exploration of the idea of oneness from different disciplinary angles, while synthesizing current knowledge and outlining a path forward. The editors of the volume are leading scholars who will have a substantial impact on future conversations and scholarship about this topic.Sébastien Billioud, professor of anthropology, history, intellectual history, and religions of contemporary China, University Paris Diderot:Positing that many of the pressing problems of our age are rooted into restrictive views of the boundaries of the self, this fascinating collection of essays provides a wealth of insights about how oneness might—or might not—be relevant today. From history to religion, philosophy (East and West), and psychology, the issue is tackled from a striking variety of different angles. A stimulating and inspiring read.John Dupré, director of Egenis, professor of philosophy of science, University of Exeter:Individualism, the assumption that humans are ontologically distinct, fully autonomous, naturally self-interested beings is a foundational philosophical idea of modern Western culture. It is also, arguably, an increasingly disastrous one for the well-being both of the individuals it celebrates and the societies to which they belong. The impressive list of distinguished contributors to this important book show in many different ways that this assumption is highly debatable and culturally contingent. It should be read by anyone interested in the roots of the grave problems currently facing the world.Lee H. Yearley, Walter Y. Evans-Wentz Professor of Oriental Philosophy, Religions, and Ethics, Stanford University:A fascinating collection of very diverse pieces on a most important and too often neglected subject. Truly notable for the range</t>
  </si>
  <si>
    <t>Philip J. Ivanhoe is Chair Professor of East Asian and Comparative Philosophy and Religion and director of the Center for East Asian and Comparative Philosophy at City University of Hong Kong.Owen J. Flanagan is James B. Duke Professor of Philosophy and codirector of the Center for Comparative Philosophy at Duke  University, where he also holds appointments in psychology and neuroscience.Victoria S. Harrison is professor of philosophy at the University of Macau.Hagop Sarkissian is associate professor in the Department of Philosophy at the City University of New York, Baruch College, and the CUNY Graduate Center.Eric Schwitzgebel is professor of philosophy at the University of California, Riverside.</t>
  </si>
  <si>
    <t>Why I Am Not a Buddhist</t>
  </si>
  <si>
    <t>Thompson, Evan</t>
  </si>
  <si>
    <t xml:space="preserve"> PHI028000 PHILOSOPHY / Buddhist; REL007010 RELIGION / Buddhism / History; REL106000 RELIGION / Religion &amp; Science</t>
  </si>
  <si>
    <t>A provocative essay challenging the idea of Buddhist exceptionalism, from one of the world’s most widely respected philosophers and writers on Buddhism and science Buddhism has become a uniquely favored religion in our modern age. A burgeoning number of books extol the scientifically proven benefits of meditation and mindfulness for everything ranging from business to romance. There are conferences, courses, and celebrities promoting the notion that Buddhism is spirituality for the rational compatible with cutting-edge science indeed, “a science of the mind.” In this provocative book, Evan Thompson argues that this representation of Buddhism is false. In lucid and entertaining prose, Thompson dives deep into both Western and Buddhist philosophy to explain how the goals of science and religion are fundamentally different. Efforts to seek their unification are wrongheaded and promote mistaken ideas of both. He suggests cosmopolitanism instead, a worldview with deep roots in both Eastern and Western traditions. Smart, sympathetic, and intellectually ambitious, this book is a must-read for anyone interested in Buddhism’s place in our world today.</t>
  </si>
  <si>
    <t>ThompsonEvan: Evan Thompson is professor of philosophy at the University of British Columbia and a fellow of the Royal Society of Canada. He is the author of Waking, Dreaming, Being: Self and Consciousness in Neuroscience, Meditation, and Philosophy, among other books.</t>
  </si>
  <si>
    <t>Witching Culture</t>
  </si>
  <si>
    <t>Folklore and Neo-Paganism in America</t>
  </si>
  <si>
    <t>Magliocco, Sabina</t>
  </si>
  <si>
    <t>Contemporary Ethnography</t>
  </si>
  <si>
    <t xml:space="preserve"> REL020000 RELIGION / Cults; SOC039000 SOCIAL SCIENCE / Sociology of Religion</t>
  </si>
  <si>
    <t>Taking the reader into the heart of one of the fastest-growing religious movements in North America, Sabina Magliocco reveals how the disciplines of anthropology and folklore were fundamental to the early development of Neo-Paganism and the revival of witchcraft. Magliocco examines the roots that this religious movement has in a Western spiritual tradition of mysticism disavowed by the Enlightenment. She explores, too, how modern Pagans and Witches are imaginatively reclaiming discarded practices and beliefs to create religions more in keeping with their personal experience of the world as sacred and filled with meaning. Neo-Pagan religions focus on experience, rather than belief, and many contemporary practitioners have had mystical experiences. They seek a context that normalizes them and creates in them new spiritual dimensions that involve change in ordinary consciousness.Magliocco analyzes magical practices and rituals of Neo-Paganism as art forms that reanimate the cosmos and stimulate the imagination of its practitioners. She discusses rituals that are put together using materials from a variety of cultural and historical sources, and examines the cultural politics surrounding the movement&amp;mdashhow the Neo-Pagan movement creates identity by contrasting itself against the dominant culture and how it can be understood in the context of early twenty-first-century identity politics.Witching Culture is the first ethnography of this religious movement to focus specifically on the role of anthropology and folklore in its formation, on experiences that are central to its practice, and on what it reveals about identity and belief in twenty-first-century North America.</t>
  </si>
  <si>
    <t>Introduction: The Ethnography of Magic and the Magic of EthnographyPART I. ROOTS AND BRANCHESChapter 1. The Study of Folklore and the Reclamation of PaganismChapter 2. Boundaries and Borders: Imagining CommunityPART II. RELIGIONS OF EXPERIENCEChapter 3. Making Magic: Training the ImaginationChapter 4. Ritual: Between the WorldsChapter 5.  The Juice of Ritual : Pathways to EcstasyPART III. BEYOND EXPERIENCE: RELIGION AND IDENTITYChapter 6. The Romance of Subdominance: Creating Oppositional CultureChapter 7.  The Heart Is the Only Nation : Neo-Paganism, Ethnic Identity and the Construction of AuthenticityNotesBibliographyIndexAcknowledgments</t>
  </si>
  <si>
    <t xml:space="preserve"> Magliocco impressively corrals the diverse writings and experiences of U.S. neo-pagans into this highly readable and deeply researched ethnographic study. . . . Highly recommended. &amp;mdashChoice</t>
  </si>
  <si>
    <t>Sabina Magliocco teaches anthropology at California State University, Northridge.</t>
  </si>
  <si>
    <t>The Gospel of Climate Skepticism</t>
  </si>
  <si>
    <t>Why Evangelical Christians Oppose Action on Climate Change</t>
  </si>
  <si>
    <t>Veldman, Robin Globus</t>
  </si>
  <si>
    <t xml:space="preserve"> NAT011000 NATURE / Environmental Conservation &amp; Protection; REL106000 RELIGION / Religion &amp; Science; SCI092000 SCIENCE / Global Warming &amp; Climate Change</t>
  </si>
  <si>
    <t>Why are white evangelicals the most skeptical major religious group in America regarding climate change? Previous scholarship has pointed to cognitive factors such as conservative politics, anti-science attitudes, aversion to big government, and theology. Drawing on qualitative fieldwork, The Gospel of Climate Skepticism reveals the extent to which climate skepticism and anti-environmentalism have in fact become embedded in the social world of many conservative evangelicals. Rejecting the common assumption that evangelicals´ skepticism is simply a side effect of political or theological conservatism, the book further shows that between 2006 and 2015, leaders and pundits associated with the Christian Right widely promoted skepticism as the biblical position on climate change. The Gospel of Climate Skepticism offers a compelling portrait of how during a critical period of recent history, political and religious interests intersected to prevent evangelicals from offering a unified voice in support of legislative action to address climate change.</t>
  </si>
  <si>
    <t>VeldmanRobin Globus: Robin Globus Veldman is an interdisciplinary environmental studies scholar whose research examines how religious beliefs and cultural identity shape attitudes toward the natural world. She is Assistant Professor of Religious Studies at Texas A&amp;ampM University.</t>
  </si>
  <si>
    <t>Jesus Through the Centuries</t>
  </si>
  <si>
    <t>Frei, Hans W.</t>
  </si>
  <si>
    <t>Placher, William C. / Hunsinger, George</t>
  </si>
  <si>
    <t xml:space="preserve"> REL067040 RELIGION / Christian Theology / Christology</t>
  </si>
  <si>
    <t>One of the most highly regarded works of intellectual history of the past decade, Jesus Through the Centuries is an original and compelling study of the impact of Jesus on cultural, political, social, and economic history. Noted historian and theologian Jaroslav Pelikan reveals how the image of Jesus created by each successive epoch&amp;#151from rabbi in the first century to liberator in the nineteenth and twentieth centuries&amp;#151is a key to understanding the temper and values of that age.&amp;#147A rich and expansive description of Jesus` impact on the general history of culture. . . . Believers and skeptics alike will find it a sweeping visual and conceptual panorama. &amp;#151John Koenig, front page, New York Times Book Review&amp;#147An enlightening and often dramatic story . . . as stimulating as it is informative. &amp;#151John Gross, New York Times&amp;#147A gracious little masterpiece. &amp;#151Thomas D'Evelyn, Christian Science Monitor&amp;#147A book of uncommon brilliance. &amp;#151Nathan A. Scott, Jr., Commonweal&amp;#160</t>
  </si>
  <si>
    <t>Shinto and the State, 1868-1988</t>
  </si>
  <si>
    <t>Hardacre, Helen</t>
  </si>
  <si>
    <t>Studies in Church and State</t>
  </si>
  <si>
    <t>1</t>
  </si>
  <si>
    <t>Helen Hardacre, a leading scholar of religious life in modern Japan, examines the Japanese state's involvement in and manipulation of shinto from the Meiji Restoration to the present. Nowhere else in modern history do we find so pronounced an example of government sponsorship of a religion as in Japan's support of shinto. How did that sponsorship come about and how was it maintained? How was it dismantled after World War II? What attempts are being made today to reconstruct it? In answering these questions, Hardacre shows why State shinto symbols, such as the Yasukuni Shrine and its prefectural branches, are still the focus for bitter struggles over who will have the right to articulate their significance. Where previous studies have emphasized the state bureaucracy responsible for the administration of shinto, Hardacre goes to the periphery of Japanese society. She demonstrates that leaders and adherents of popular religious movements, independent religious entrepreneurs, women seeking to raise the prestige of their households, and men with political ambitions all found an association with shinto useful for self-promotion local-level civil administrations and parish organizations have consistently patronized shinto as a way to raise the prospects of provincial communities. A conduit for access to the prestige of the state, shinto has increased not only the power of the center of society over the periphery but also the power of the periphery over the center.</t>
  </si>
  <si>
    <t>One of Choice&amp;#39s Outstanding Academic Titles for 1991</t>
  </si>
  <si>
    <t>Malphono w-Rabo d-Malphone</t>
  </si>
  <si>
    <t>Studies in Honor of Sebastian P. Brock</t>
  </si>
  <si>
    <t>Kiraz,  George</t>
  </si>
  <si>
    <t>A substantial Festschrift for Sebastian P. Brock, this volume contains 34 essays from a variety of scholars across the field of Syriac studies. The breadth of the submissions illustrates the multiplicity of approaches taken in contemporary Syriac studies, and while no overall limitations were set for the contributions, a lively interest in Jacob of Serug remains evident. No scholar in this discipline will want to miss this important collection that represents the latest in serious exploration of the world of Eastern Christianity in Late Antiquity.</t>
  </si>
  <si>
    <t>Table of Contents           v Preface ixBibliography of Sebastian Paul Brock      xiiiSebastian Brock, A Tribute by George A. Kiraz         xlviiSiroturcica 1. The Önggüds and the Syriac Languageby Pier Giorgio Borbone      1Découverte d’une inscription syriaque mentionnant l’évêque Rabbulaby Françoise Briquel Chatonnet, Alain Desreumaux, Joseph Moukarzel          19Von Bischöfen, Ärzten und Asketen—Schnittpunkte von Christentum und Medizin im spätantiken Sasanidenreichby Peter Bruns       29Virtuous Reading: Aphrahat’s Approach to Scriptureby J. W. Childers    43Syriac Books Printed at the Dominican Press, Mosulby J. F. Coakley &amp; David G. K. Taylor          71Suivre l’étoile à Oxford: inédits sur la venue des Mages by Muriel Debié      111Ḥunayn ibn Isḥāq and the Kitāb Ādāb al-falāsifah: The Pursuit of Wisdom and a Humane Polity in Early Abbasid Baghdadby Sidney H. Griffith            135“Calling on the Name” in St. Ephrem: Roots and Influence by Mary Hansbury  161Bride of Blood, Bride of Light: Biblical Women as Images of Church in Jacob of Serugby Susan Ashbrook Harvey 177Identifying the Syriac Vorlage of the Ethiopic History of Josephby Kristian S. Heal 205Some Lexical and Legal Notes on a Syriac Loan Transfer of 240 CEby John F. Healey  211Approximation of the ‘traditions’ in Jacob of Edessa’s Revision of Isaiahby Andreas Juckel  227Zur Datierung nach christlicher Ära in den syrischen Kirchenby Hubert Kaufhold 283Biobibliographies of some Twentieth Century Syriac Writersby George A. Kiraz 339On the Road to Nineveh Dramatic Narrative in Jacob of Serug’s Mēmrā on Jonahby Robert A. Kitchen          365Greek Words in the Syriac Text of the Apology of Aristidesby Michael Lattke   383A Neo-Aramaic Version of the Soghitha of the Sinful Woman and Satanby Alessandro Mengozzi     405Jacob of Sarug, John of Tella and Paul of Edessa: ecclesiastical poli</t>
  </si>
  <si>
    <t>Becoming the People of the Talmud</t>
  </si>
  <si>
    <t>Oral Torah as Written Tradition in Medieval Jewish Cultures</t>
  </si>
  <si>
    <t>Fishman, Talya</t>
  </si>
  <si>
    <t xml:space="preserve"> REL040030 RELIGION / Judaism / History; REL064000 RELIGION / Judaism / Talmud</t>
  </si>
  <si>
    <t>Talya Fishman explores the impact of the textualization process in medieval Europe on the Babylonian Talmud's roles within Jewish culture.</t>
  </si>
  <si>
    <t>IntroductionChapter 1. The Place of Oral Matters in Geonic CultureChapter 2. Oral Matters among Jews of Qayrawan and al-Andalus: Framing SefaradChapter 3. Framing Ashkenaz: Cultural Landmarks of Medieval Northern European SocietiesChapter 4. Textualization of North European Rabbinic Culture: The Changing Role of TalmudChapter 5. Medieval Responses to the Textualization of Rabbinic CultureChapter 6. Rhineland Pietism and the Textualization of Rabbinic Culture in Medieval Northern EuropeEpilogueGlossaryAbbreviationsNotesBibliographyIndexAcknowledgments</t>
  </si>
  <si>
    <t xml:space="preserve"> A vital addition to any Jewish studies library in America. &amp;mdashJewish Book World An indispensable study, whose exemplary exposition of Jewish attitudes toward oral, written, and legal matters may well spark comparisons with other cultures, for Fishman has brilliantly shown that words can produce meaning through their epistemological categorization as oral or written, a categorization that itself remains undetermined by their actual mediatic support. &amp;mdashLaw and History Review Talya Fishman's ambitious new study . . . indicates the sweep of the issues that are a significant part of Jewish cultural history from late antiquity through the High Middle Ages. &amp;mdashAmerican Historical Review For every historian of intellectual history of the (Christian) High Middle Ages the book is a must. &amp;mdashJournal of Transcultural Medieval Studies Becoming the People of the Talmud offers a unique and highly original contribution to our understanding of Jewish culture in the Middle Ages. The book indubitably places Talya Fishman in the vanguard of scholarly research. &amp;mdashIsrael J. Yuval, Hebrew University of Jerusalem</t>
  </si>
  <si>
    <t>Talya Fishman is Associate Professor of Near Eastern Languages and Civilizations at the University of Pennsylvania. She is the author of Shaking the Pillars of Exile:  Voice of a Fool,  an Early Modern Jewish Critique of Rabbinic Culture.</t>
  </si>
  <si>
    <t>Functions of Psalms and Prayers in the Late Second Temple Period</t>
  </si>
  <si>
    <t>Pajunen, Mika S. / Penner, Jeremy</t>
  </si>
  <si>
    <t>486</t>
  </si>
  <si>
    <t xml:space="preserve"> REL000000 RELIGION / General; REL006090 RELIGION / Biblical Criticism &amp; Interpretation / Old Testament; REL040030 RELIGION / Judaism / History</t>
  </si>
  <si>
    <t>When thinking about psalms and prayers in the Second Temple period, the Masoretic Psalter and its reception is often given priority because of modern academic or theological interests. This emphasis tends to skew our understanding of the corpus we call psalms and prayers and often dampens or mutes the lived context within which these texts were composed and used. This volume is comprised of a collection of articles that explore the diverse settings in which psalms and prayers were used and circulated in the late Second Temple period. The book includes essays by experts in the Hebrew bible, the Dead Sea scrolls, Apocrypha and Pseudepigrapha, and the New Testament, in which a wide variety of topics, approaches, and methods both old and new are utilized to explore the many functions of psalms and prayers in the late Second Temple period. Included in this volume are essays examining how psalms were read as prophecy, as history, as liturgy, and as literature. A variety methodologies are employed, and include the use of cognitive sciences and poetics, linguistic theory, psychology, redaction criticism, and literary theory.</t>
  </si>
  <si>
    <t xml:space="preserve"> Zu einem wichtigen Themenbereich ein anregender, weiterführender Sammelband, dem Verbreitung und gute Aufnahme zu wünschen sind — und damit verbunden die Hoffnung, dass die Camps der biblischen und der nachbiblisch-antikjüdischen Erforschung von Psalmen und Gebeten stärker miteinander ins Gespräch finden. Beate Weber in: Theologische Revue 114.4 (2018), 291-293</t>
  </si>
  <si>
    <t>Mika S. Pajunen und Jeremy Penner, Theologische Fakultät, Universität Helsinki, Finland.</t>
  </si>
  <si>
    <t>Chinese Pure Land Buddhism</t>
  </si>
  <si>
    <t>Understanding a Tradition of Practice</t>
  </si>
  <si>
    <t>Jones, Charles B.</t>
  </si>
  <si>
    <t>Payne, Richard K.</t>
  </si>
  <si>
    <t xml:space="preserve"> HIS008000 HISTORY / Asia / China; PHI028000 PHILOSOPHY / Buddhist; REL007010 RELIGION / Buddhism / History; REL007020 RELIGION / Buddhism / Rituals &amp; Practice</t>
  </si>
  <si>
    <t>Chinese Pure Land Buddhism: Understanding a Tradition of Practice is the first book in any western language to provide a comprehensive overview of Chinese Pure Land Buddhism. Even though Pure Land Buddhism was born in China and currently constitutes the dominant form of Buddhist practice there, it has previously received very little attention from western scholars. In this book, Charles B. Jones examines the reasons for the lack of scholarly attention and why the few past treatments of the topic missed many of its distinctive features. He argues that the Chinese Pure Land tradition, with its characteristic promise of rebirth in the Pure Land to even non-elite or undeserving practitioners, should not be viewed from the perspective of the Japanese Pure Land tradition, which differs greatly. More accurately contextualizing Chinese Pure Land Buddhism within the landscape of Chinese Buddhism and the broader global Buddhist tradition, this work celebrates Chinese Pure Land, not as a school or sect, but as a unique and inherently valuable “tradition of practice.” This volume is organized thematically, clearly presenting topics such as the nature of the Pure Land, the relationship between “self-power” and “other-power,” the practice of nianfo (buddha-recollection), and the formation of the line of “patriarchs” that keep the tradition grounded. It guides us in understanding the vigorous debates that Chinese Pure Land Buddhism evoked and delves into the rich apologetic literature that it produced in its own defense. Drawing upon a wealth of previously unexamined primary source materials, as well as modern texts by contemporary Chinese Pure Land masters, the author provides lucid translations of resources previously unavailable in English. He also shares his lifetime of experience in this field, enlivening the narrative with personal anecdotes of his visits to sites of Pure Land practice in China and Taiwan.The straightforward and nontechnical pr</t>
  </si>
  <si>
    <t>JonesCharles B.: Charles B. Jones is associate professor and director of the Religion and Culture graduate program in the School of Theology and Religious Studies at the Catholic University of America, Washington, D.C.PayneRichard K.: Richard K. Payne is Yehan Numata Professor of Japanese Buddhist Studies at the Institute of Buddhist Studies, Berkeley.Charles B. Jones is associate professor and director of the Religion and Culture graduate program in the School of Theology and Religious Studies at the Catholic University of America, Washington, D.C.</t>
  </si>
  <si>
    <t>Jews and Journeys</t>
  </si>
  <si>
    <t>Travel and the Performance of Jewish Identity</t>
  </si>
  <si>
    <t>Levinson, Joshua / Bashkin, Orit</t>
  </si>
  <si>
    <t xml:space="preserve"> REL040030 RELIGION / Judaism / History; SOC049000 SOCIAL SCIENCE / Jewish Studies</t>
  </si>
  <si>
    <t>What happens when Jewish authors&amp;mdashwhether by force or of their own free will, whether in reality or in the imagination&amp;mdashtravel from one place to another? Jews and Journeys explores what it is about travel writing that enables it to become a central mechanism for exploring the realities and fictions of individual and collective identity.</t>
  </si>
  <si>
    <t xml:space="preserve"> How do Jewish travel narratives function as a vehicle of cultural self-perception? This question serves as a guiding principle for all the contributions in this volume, which presents a longue dur&amp;eacutee of Jewish travel writing from biblical times to the present. Jews and Journeys is a timely and relevant volume, speaking to a trend in Jewish historiography that looks increasingly beyond the local and towards transnational and cross-cultural connections. &amp;mdashMatthias Lehmann, University of California, Irvine</t>
  </si>
  <si>
    <t>Joshua Levinson is Associate Professor in the Department of Hebrew Literature at the Hebrew University of Jerusalem. Orit Bashkin is Professor of Modern Middle Eastern History at the University of Chicago.</t>
  </si>
  <si>
    <t>Spreading Buddha's Word in East Asia</t>
  </si>
  <si>
    <t>The Formation and Transformation of the Chinese Buddhist Canon</t>
  </si>
  <si>
    <t>Chia, Lucille / Wu, Jiang</t>
  </si>
  <si>
    <t xml:space="preserve"> DES001000 DESIGN / Book; HIS008000 HISTORY / Asia / China; HIS021000 HISTORY / Asia / Japan; HIS023000 HISTORY / Asia / Korea; HIS037010 HISTORY / Medieval; REL007010 RELIGION / Buddhism / History; REL007020 RELIGION / Buddhism / Rituals &amp; Practice; REL007030 RELIGION / Buddhism / Sacred Writings; REL084000 RELIGION / Religion, Politics &amp; State</t>
  </si>
  <si>
    <t>A monumental work in the history of religion, the history of the book, the study of politics, and bibliographical research, this volume follows the making of the Chinese Buddhist canon from the fourth century to the digital era. Approaching the subject from a historical perspective, it ties the religious, social, and textual practices of canon formation to the development of East Asian Buddhist culture and enlivens Chinese Buddhist texts for readers interested in the evolution of Chinese writing and the Confucian and Daoist traditions.The collection undertakes extensive readings of major scriptural catalogs from the early manuscript era as well as major printed editions, including the Kaibao Canon, Qisha Canon, Goryeo Canon, and Taisho Canon. Contributors add fascinating depth to such understudied issues as the historical process of compilation, textual manipulation, physical production and management, sponsorship, the dissemination of various editions, cultic activities surrounding the canon, and the canon's reception in different East Asian societies. The Chinese Buddhist canon is one of the most enduring textual traditions in East Asian religion and culture, and through this exhaustive, multifaceted effort, an essential body of work becomes part of a new, versatile narrative of East Asian Buddhism that has far-reaching implications for world history.</t>
  </si>
  <si>
    <t>Preface, by Lewis LancasterAcknowledgmentsConventionsIntroduction, by Jiang Wu and Lucille ChiaPart I: Overview1. The Chinese Buddhist Canon Through the Ages: Essential Categories and Critical Issues in the Study of a Textual Tradition, by Jiang Wu2. From the Cult of the Book to the Cult of the Canon: A Neglected Tradition in Chinese Buddhism, by Jiang WuPart II: The Formative Period3. Notions and Visions of the Canon in Early Chinese Buddhism, by Stefano Zacchetti4. Fei Changfang's Lidai sanbao ji and Its Role in the Formation of the Chinese Buddhist Canon, by Tanya StorchPart III: The Advent of Printing5. The Birth of the First Printed Canon: The Kaibao Edition and Its Impact, by Jiang Wu, Lucille Chia, and Chen Zhichao6. The Life and Afterlife of Qisha Canon, by Lucille Chia7. Managing the Dharma Treasure: Collation, Carving, Printing, and Distribution of the Canon in Late Imperial China, by Darui LongPart IV: The Canon Beyond China8. Better Than the Original: The Creation of Goryeo Canon and the Formation of Giyang Pulgyo, by Jiang Wu and Ron Dziwenka9. Taisho Canon: Devotion, Scholarship, and Nationalism in the Creation of the Modern Buddhist Canon in Japan, by Greg WilkinsonAppendix 1. A Brief Survey of the Printed Editions of the Chinese Buddhist Canon, by Li Fuhua and He MeiAppendix 2. The Creation of the CBETA Electronic Tripitaka Collection in Taiwan, by Aming TuBibliographyList of ContributorsIndex</t>
  </si>
  <si>
    <t>A significant contribution.... The volume importantly encourages scholars to continue fusing together multiple disciplines.The editors should be commended for bringing together these essays and shedding light on this important and neglected topic of Buddhist study.Intellectually sound, informative and well written... [Spreading Buddha's Word in East Asia] introduce[s] readers to the political, economic, social, and religious complexities involved in the creation and dissemination of one of the world's largest repositories of sacred literature.... Highly recommended.Robert M. Gimello, University of Notre Dame:One measure of the maturity of a discipline is its critical awareness of its sources. This collection of nine expert and groundbreaking essays on the Chinese Buddhist canon, augmented by a magisterial preface by a doyen of the field and two eminently useful bibliographical appendices, marks a genuine advance in the study of Chinese Buddhism. Now, with the appearance of this quite essential book, students of Buddhism in China have a reliable map and a guide to what is arguably the largest single collection of authoritative texts of any of the world's great religions. All who study Chinese Buddhism must keep this book handy as they pursue their research into scholarly territory now more clearly mapped.Robert E. Buswell Jr., University of California, Los Angeles:The Sinitic Buddhist canons rank among the largest bodies of sacred literature ever produced by any religious tradition. The compilation, editing, and publication of these massive collections required a commitment of money and manpower that was the medieval equivalent of the moon landings of the 1960s. This groundbreaking volume gives these canons the sustained attention they have long deserved from the scholarly community and will help to demonstrate that they are among the preeminent cultural achievements of the wider Sinitic world.John Kieschnick, Stanford University:Bri</t>
  </si>
  <si>
    <t>Jiang Wu is professor of Chinese religion and thought in the Department of East Asian Studies at the University of Arizona. His research interests include Chinese Buddhism, especially Chan/Zen Buddhism and the Chinese Buddhist canon Sino-Japanese Buddhist exchanges and the application of GIS tools in the study of Chinese culture and religion. He is the author of Enlightenment in Dispute: The Reinvention of Chan Buddhism in Seventeenth-Century China and Leaving for the Rising Sun: Chinese Zen Master Yinyuan and the Authenticity Crisis in Early Modern East Asia.Lucille Chia is professor of history at the University of California at Riverside. Her research interests include Chinese book culture, most recently the history of Buddhist publishing in imperial China. She is the author of Printing for Profit: The Commercial Publishers of Jianyang, Song-Ming (960–1644) and coeditor of Knowledge and Text Production in an Age of Print: China, 900–1400.</t>
  </si>
  <si>
    <t>Ruth</t>
  </si>
  <si>
    <t>Schipper, Jeremy</t>
  </si>
  <si>
    <t xml:space="preserve"> REL006060 RELIGION / Bible / Commentaries / Old Testament; REL006210 RELIGION / Biblical Studies / Old Testament; REL040040 RELIGION / Judaism / Sacred Writings</t>
  </si>
  <si>
    <t>In recent years, students, scholars, and lay readers of the Bible have been increasingly drawn to the book of Ruth. Delving deeply into the complicated nature of its characters´ relationships, Jeremy Schipper encourages readers to consider the roles that categories of difference involving gender, disability, household status, ethnicity, and sexual desire play throughout the text. This fresh translation of the deceptively simple book is more literal and less idiosyncratic than its predecessors. Combining the traditional strengths of the Anchor Yale Bible series with the latest research in biblical scholarship, Schipper´s much-needed volume will succeed Edward F. Campbell´s 1975 edition as the go-to commentary for years to come.</t>
  </si>
  <si>
    <t>Jeremy Schipper is associate professor of the Hebrew Bible at Temple University. His books include Disability and Isaiah´s Suffering Servant. He lives in Philadelphia, PA.</t>
  </si>
  <si>
    <t>The Spirit of Early Christian Thought</t>
  </si>
  <si>
    <t>Seeking the Face of God</t>
  </si>
  <si>
    <t>Wilken, Robert Louis</t>
  </si>
  <si>
    <t xml:space="preserve"> REL067080 RELIGION / Christian Theology / History</t>
  </si>
  <si>
    <t>In this eloquent introduction to early Christian thought, eminent religious historian Robert Louis Wilken examines the tradition that such figures as St. Augustine, Gregory of Nyssa, and others set in place. These early thinkers constructed a new intellectual and spiritual world, Wilken shows, and they can still be heard as living voices in the modern world.In chapters on topics including early Christian worship, Christian poetry and the spiritual life, the Trinity, Christ, the Bible, and icons, Wilken shows that the energy and vitality of early Christianity arose from within the life of the Church. While early Christian thinkers drew on the philosophical and rhetorical traditions of the ancient world, it was the versatile vocabulary of the Bible that loosened their tongues and minds and allowed them to construct the world anew, intellectually and spiritually. These thinkers were not seeking to invent a world of ideas, Wilken shows, but rather to win the hearts of men and women and to change their lives.Early Christian thinkers set in place a foundation that has endured. Their writings are an irreplaceable inheritance, and Wilken shows that they can still be heard as living voices within contemporary culture.</t>
  </si>
  <si>
    <t>Robert Louis Wilken is William R. Kenan Professor of the History of Christianity at the University of Virginia. His previous books include The Land Called Holy.</t>
  </si>
  <si>
    <t>The Jewish Body</t>
  </si>
  <si>
    <t>Jütte, Robert</t>
  </si>
  <si>
    <t xml:space="preserve"> REL040000 RELIGION / Judaism / General; REL040030 RELIGION / Judaism / History</t>
  </si>
  <si>
    <t>In The Jewish Body, Jütte has written an encyclopedic survey of the Jewish body as it has existed and as it has been imagined from biblical times to the present, covering everything from traditional body stereotypes&amp;mdashsuch as the so-called Jewish nose&amp;mdashto matters of gender, sickness, and health to the end of physicality and death.</t>
  </si>
  <si>
    <t>Translator's NoteIntroductionChapter 1. The Biological BodyChapter 2. The (Un)covered and Altered BodyChapter 3. The Sex of the BodyChapter 4. The Intact BodyChapter 5. The Ailing BodyChapter 6. The Body in NeedChapter 7. The Mortal BodyNotesBibliographyIndexAcknowledgments</t>
  </si>
  <si>
    <t xml:space="preserve"> A work of exemplary scholarship over a number of languages and cultures, The Jewish Body is a summa summarum of the various debates on body history, race, gender, ethnicity, and nationalism. &amp;mdashSander Gilman, Emory University</t>
  </si>
  <si>
    <t>Robert Jutte is Director Emeritus of the Institute for the History of Medicine of the Robert Bosch Foundation. He is author of numerous works including Poverty and Deviance in Early Modern Europe, The History of the Senses: From Antiquity to Cyberspace, and Contraception: A History. Elizabeth Bredeck is an instructor at the University of California, San Diego English Language Institute.</t>
  </si>
  <si>
    <t>The Thousand and One Lives of the Buddha</t>
  </si>
  <si>
    <t>Faure, Bernard</t>
  </si>
  <si>
    <t xml:space="preserve"> REL007010 RELIGION / Buddhism / History; SOC011000 SOCIAL SCIENCE / Folklore &amp; Mythology</t>
  </si>
  <si>
    <t>Praise for the French edition“This is a book that should be read by all those who are interested, whether near or far, in Buddhism, its history and its interpretations. . . . [Faure] proposes considering the ‘Life of the Buddha’ as a kind of treasure that never ceases to be reinvented and experienced, from story to story, from language to language, from culture to culture.” —Roger-Pol Droit, Le MondeMany biographies of the Buddha have been published in the last 150 years, and all claim to describe the authentic life of the historical Buddha. This book, written by one of the leading scholars of Buddhism and Japanese religion, starts from the opposite assumption and argues that we do not yet possess the archival and archeological materials required to compose such a biography: All we have are narratives, not facts. Yet traditional biographies have neglected the literary, mythological, and ritual elements in the life of the Buddha. Bernard Faure aims to bridge this gap and shed light on a Buddha that is not historical but has constituted a paradigm of practice and been an object of faith for 2,500 years.The Thousand and One Lives of the Buddha opens with a criticism of the prevalent historicism before examining the mythological elements in a life of the Buddha no longer constrained by an artificial biographical framework. Once the search for the “historical Buddha” is abandoned, there is no longer any need to limit the narrative to early Indian stories. The life—or lives—of the Buddha, as an expression of the creative imaginations of Buddhists, developed beyond India over the centuries. Faure accordingly shifts his focus to East Asia and, more particularly, to Japan. Finally, he examines recent developments of the Buddha’s life in not only Asia but also the modern West and neglected literary genres such as science fiction.</t>
  </si>
  <si>
    <t>FaureBernard: Bernard Faure is Kao Professor in Japanese Religion at Columbia University.FaureBernard: Bernard Faure is Kao Professor in Japanese Religion at Columbia University.Bernard Faure (Author, Translator)  Bernard Faure is Kao Professor in Japanese Religion at Columbia University.</t>
  </si>
  <si>
    <t>The Book of Job</t>
  </si>
  <si>
    <t>Larrimore, Mark</t>
  </si>
  <si>
    <t>17</t>
  </si>
  <si>
    <t xml:space="preserve"> REL006090 RELIGION / Biblical Criticism &amp; Interpretation / Old Testament; REL033000 RELIGION / History</t>
  </si>
  <si>
    <t>The Book of Job raises stark questions about the nature and meaning of innocent suffering and the relationship of the human to the divine, yet it is also one of the Bible's most obscure and paradoxical books, one that defies interpretation even today. Mark Larrimore provides a panoramic history of this remarkable book, traversing centuries and traditions to examine how Job's trials and his challenge to God have been used and understood in diverse contexts, from commentary and liturgy to philosophy and art. Larrimore traces Job's obscure origins and his reception and use in the Midrash, burial liturgies, and folklore, and by figures such as Gregory the Great, Maimonides, John Calvin, Immanuel Kant, William Blake, Margarete Susman, and Elie Wiesel. He chronicles the many ways the Book of Job's interpreters have linked it to other biblical texts to legends, allegory, and negative and positive theologies as well as to their own individual and collective experiences. Larrimore revives old questions and provides illuminating new contexts for contemporary ones. Was Job a Jew or a gentile? Was his story history or fable? What is meant by the  patience of Job,  and does Job exhibit it? Why does God speak yet not engage Job's questions? Offering rare insights into this iconic and enduring book, Larrimore reveals how Job has come to be viewed as the Bible's answer to the problem of evil and the perennial question of why a God who supposedly loves justice permits bad things to happen to good people.</t>
  </si>
  <si>
    <t xml:space="preserve"> Larrimore gives Job a new lease on life with a deft and sometimes surprising selection of landmarks and defining moments. As with all great biographies, we feel he knows his subjects intimately, though he presents them to us with an admirable lightness of touch. —Yvonne Sherwood, University of Kent[A]n excellent summary of the historical and spiritual impact of this most controversial of biblical books.---Charles H. Middleburgh, Charles Middleburgh BlogManage[s] to condense a vast amount of material into [a] handy-sized compendium.---Gareth J. Medway, Magonia BlogOne of Larrimore's most interesting chapters discusses the liturgical use of Job in the medieval Office of the Dead, where quite long excerpts from Job's speeches appear as readings, interspersed with psalms of lamentation. . . . The Book of Job is . . . still a live issue, and certainly appropriate for treatment in a series such as this.---John Barton, Times Literary SupplementLarrimore gets a lot into a comparatively small space. He examines the retellings of the Job story in the Testament of Job and the Talmud, summarizes Gregory's massively important Christian typology of Job, the Moralia, and discusses how medieval writers from Maimonides to Thomas view the book as a philosophical disputation on providence.---Peter J. Leithart, First ThingsThe Book of Job:A Biography is highly recommended.---Carole McDonnell, Compulsive ReaderThis book helps the readers in their struggle to articulate the meaning of the story while at the same time providing both comfort and provocation as it speaks to and for broken people who have suffered loss. A worthwhile addition to all synagogue and Hebrew School libraries.---Nathan Rosen, Association of Jewish LibrariesIs there such a thing as disinterested faith? Will people go on believing in God if they are not rewarded--indeed, if they are unjustly</t>
  </si>
  <si>
    <t>Mark Larrimore directs the Religious Studies Program at Eugene Lang College The New School for Liberal Arts. He is the editor of The Problem of Evil: A Reader and the coeditor of The German Invention of Race.</t>
  </si>
  <si>
    <t>Polemical and Exegetical Polarities in Medieval Jewish Cultures</t>
  </si>
  <si>
    <t>Studies in Honour of Daniel J. Lasker</t>
  </si>
  <si>
    <t>Krinis, Ehud / Bashir, Nabih / Offenberg, Sara / Sadik, Shalom</t>
  </si>
  <si>
    <t>Studia Judaica</t>
  </si>
  <si>
    <t>113</t>
  </si>
  <si>
    <t>Middle Ages and Early Modern Times</t>
  </si>
  <si>
    <t xml:space="preserve"> HIS022000 HISTORY / Jewish; LIT004210 LITERARY CRITICISM / Jewish; REL037030 RELIGION / Islam / Rituals &amp; Practice; REL040030 RELIGION / Judaism / History</t>
  </si>
  <si>
    <t>This Festschrift for Daniel J. Lasker, a renowned scholar of Rabbinic and Karaite theology and Jewish Polemical Literature, brings together various scholars in the field of Jewish Thought, who are presenting new findings in their relevant research area. The key topics of this volume are intersections of Jewish theology and Biblical exegesis with the Islamicate and Christian cultures, as well as Jewish-Muslim and Jewish-Christian relations.</t>
  </si>
  <si>
    <t>Ehud Krinis, Sara Offenberg, and Shalom Sadik, Beer Sheva, and Nabih Bashir, Kafr Kara, Israel.</t>
  </si>
  <si>
    <t>Practicing Piety in Medieval Ashkenaz</t>
  </si>
  <si>
    <t>Men, Women, and Everyday Religious Observance</t>
  </si>
  <si>
    <t>Baumgarten, Elisheva</t>
  </si>
  <si>
    <t>In the urban communities of medieval Germany and northern France, the beliefs, observances, and practices of Jews allowed them to create and define their communities on their own terms as well as in relation to the surrounding Christian society. Although medieval Jewish texts were written by a learned elite, the laity also observed many religious rituals as part of their everyday life. In Practicing Piety in Medieval Ashkenaz, Elisheva Baumgarten asks how Jews, especially those who were not learned, expressed their belonging to a minority community and how their convictions and deeds were made apparent to both their Jewish peers and the Christian majority.Practicing Piety in Medieval Ashkenaz provides a social history of religious practice in context, particularly with regard to the ways Jews and Christians, separately and jointly, treated their male and female members. Medieval Jews often shared practices and beliefs with their Christian neighbors, and numerous notions and norms were appropriated by one community from the other. By depicting a dynamic interfaith landscape and a diverse representation of believers, Baumgarten offers a fresh assessment of Jewish practice and the shared elements that composed the piety of Jews in relation to their Christian neighbors.</t>
  </si>
  <si>
    <t>IntroductionChapter 1. Standing Before God: Purity and Impurity in the SynagogueChapter 2. Jewish Fasting and Atonement in a Christian ContextChapter 3. Communal Charity: Evidence from Medieval NürnbergChapter 4. Positive Time-Bound Commandments: Class, Gender, and TransformationChapter 5. Conspicuous in the City: Medieval Jews in Urban CentersChapter 6. Feigning Piety: Tracing Two Tales of Pious PretendersChapter 7. Practicing Piety: Social and Comparative PerspectivesAbbreviationsNotesBibliographyIndexAcknowledgments</t>
  </si>
  <si>
    <t xml:space="preserve"> Elisheva Baumgarten assesses the presence, development, and extent of Jewish piety in northern Europe, from the eleventh through the fourteenth centuries. Her emphasis on women's issues and the attempts to isolate the practices of the Jewish layman, rather than the rabbinic elite, are in many ways pioneering. &amp;mdashEphraim Kanarfogel, Yeshiva University Practicing Piety in Medieval Ashkenaz . . . displays an excellent use of Jewish and Christian sources, both ancient and medieval, as well as a mastery of contemporary research that deals with both Jewish and Christian European medieval communities. . . . Elisheva Baumgarten . . . provides the reader with an astute gendered analysis in her presentation of piety in the high Middle Ages. &amp;mdashSpeculum This fascinating and persuasive book will play an important bridging role as the study of medieval Christianity focuses more on lay piety, and as medievalists seek more and more to integrate material on diverse cultures into their scholarship and teaching. &amp;mdashRuth Mazo Karras, University of Minnesota Baumgarten argues that as practices changed in Ashkenaz scholarly authorities reacted by seeking out the appropriate ancient texts that supported their decisions to curb or foster these practices. Her approach yields a vivid picture of this medieval Jewish community that makes a great contribution to Medieval studies. It also lends itself more readily to comparison and even understanding by those outside of Jewish studies. I encourage all those interested in high medieval culture, social history, gender, and inter-religious entanglement to read this important book. &amp;mdashThe Medieval Review</t>
  </si>
  <si>
    <t>Elisheva Baumgarten is Professor Yitzhak Becker Chair of Jewish Studies and Professor of Jewish History and History at the Hebrew University of Jerusalem and coeditor of Entangled Histories: Knowledge, Authority, and Jewish Culture in the Thirteenth Century, also available from the University of Pennsylvania Press..</t>
  </si>
  <si>
    <t>Imperial Encounters</t>
  </si>
  <si>
    <t>Religion and Modernity in India and Britain</t>
  </si>
  <si>
    <t>van der Veer, Peter</t>
  </si>
  <si>
    <t>Picking up on Edward Said's claim that the historical experience of empire is common to both the colonizer and the colonized, Peter van der Veer takes the case of religion to examine the mutual impact of Britain's colonization of India on Indian and British culture. He shows that national culture in both India and Britain developed in relation to their shared colonial experience and that notions of religion and secularity were crucial in imagining the modern nation in both countries. In the process, van der Veer chronicles how these notions developed in the second half of the nineteenth century in relation to gender, race, language, spirituality, and science. Avoiding the pitfalls of both world systems theory and national historiography, this book problematizes oppositions between modern and traditional, secular and religious, progressive and reactionary. It shows that what often are assumed to be opposites are, in fact, profoundly entangled. In doing so, it upsets the convenient fiction that India is the land of eternal religion, existing outside of history, while Britain is the epitome of modern secularity and an agent of history. Van der Veer also accounts for the continuing role of religion in British culture and the strong part religion has played in the development of Indian civil society. This masterly work of scholarship brings into view the effects of the very close encounter between India and Britain--an intimate encounter that defined the character of both nations.</t>
  </si>
  <si>
    <t xml:space="preserve"> Peter van der Veer's bracing, audacious book is sure to stir up much-needed debate. Challenging the canonical narratives that have governed analysis of colonialism, culture, and religion, he advances a bold thesis about their complicity across boundaries and nationalist categories. Deeply learned and elegantly presented, Imperial Encounters is a gripping work of the scholarly imagination. —Edward W. Said, Columbia University Peter van der Veer has made extremely important contributions to the study of Indian history and society. In recent years, he has taken a particularly important approach, one the puts him at the cutting edge of historical work, in placing the European metropole and the Asian colonized into the same historical space. In this volume, he explores one aspect of the subject in depth and provides a coherent single-voice narrative. The scholarship is of the highest level, and van der Veer writes very well, often with a clever nuance or twist. —Barbara Metcalf, University of California, Davis This is a splendid book. Peter van der Veer has drawn on a wide range of fascinating readings to elaborate the post-colonial thesis that the modern histories of Britain and India have been mutually constitutive. I believe he is absolutely right in insisting on the fact—and demonstrating it so ably—that modern ideas like nation, religion, and race must be understood, if they are to be understood fully, through an interactional approach. Anyone interested in recent thinking about the joint history of colonialism and modernity should not miss this work. —Talal Asad, City University of New York</t>
  </si>
  <si>
    <t>Peter van der Veer is Professor of Comparative Religion and Director of the Research Center for Religion and Society at the University of Amsterdam. His books include Gods on Earth: The Management of Religious Experience and Identity in a North Indian Pilgrimage Centre, Religious Nationalism: Hindus and Muslims in India, and Modern Orientalism. He is the editor of Nation and Migration: The Politics of Space in the South Asian Diaspora, Conversion to Modernities: The Globalization of Christianity, and, with Hartmut Lehmann, Nation and Religion: Perspectives on Europe and Asia (Princeton).</t>
  </si>
  <si>
    <t>Entangled Worlds</t>
  </si>
  <si>
    <t>Religion, Science, and New Materialisms</t>
  </si>
  <si>
    <t>Rubenstein, Mary-Jane / Keller, Catherine</t>
  </si>
  <si>
    <t xml:space="preserve"> PHI027000 PHILOSOPHY / Movements / Deconstruction; REL067000 RELIGION / Christian Theology / General; SCI075000 SCIENCE / Philosophy &amp; Social Aspects</t>
  </si>
  <si>
    <t>This collection examines the intersections of religion and “new” materialisms. Calling upon an interdisciplinary throng of scholars in science studies, religious studies, and theology, it assembles a multiplicity of experimental perspectives on materiality: what is matter, how does it materialize, and what sort of worlds are enacted in its varied entanglements with divinity?</t>
  </si>
  <si>
    <t>—Karmen MacKendrick:As new understandings of matter and materialism continue to gain visibility and generate interest, Entangled Worlds makes an essential contribution: While theorists of materialism often assume that science and religious thought are at odds, the essays collected here demonstrate that a sophisticated understanding of theology and religion enriches our understanding of materiality in its full liveliness and complexity. A focus on materiality, in turn, changes and enriches theology. These smart and well written essays will be invaluable to readers across both the humanities and sciences.</t>
  </si>
  <si>
    <t>KellerCatherine: Catherine Keller is George T. Cobb Professor of Constructive Theology in the Theological School and Graduate Division of Religion at Drew University. Recent books include Cloud of the Impossible: Negative Theology and Planetary Entanglement On the Mystery: Discerning Divinity in Process Face of the Deep: A Theology of Becoming and Ecospirit: Theologies and Philosophies of the Earth (Fordham).RubensteinMary-Jane: Mary-Jane Rubenstein is Professor of Religion at Wesleyan University, where she is also core faculty in Feminist, Gender, and Sexuality Studies and affiliated faculty in the Science in Society Program.Catherine Keller is George T. Cobb Professor of Constructive Theology in the Theological School and Graduate Division of Religion at Drew University. Recent books include Cloud of the Impossible: Negative Theology and Planetary Entanglement On the Mystery: Discerning Divinity in Process Face of the Deep: A Theology of Becoming and Ecospirit: Theologies and Philosophies of the Earth (Fordham).Mary-Jane Rubenstein is Professor of Religion at Wesleyan University, where she is also core faculty in Feminist, Gender, and Sexuality Studies and affiliated faculty in the Science in Society Program.</t>
  </si>
  <si>
    <t>The Power of Denial</t>
  </si>
  <si>
    <t>Buddhism, Purity, and Gender</t>
  </si>
  <si>
    <t>9</t>
  </si>
  <si>
    <t>Innumerable studies have appeared in recent decades about practically every aspect of women's lives in Western societies. The few such works on Buddhism have been quite limited in scope. In The Power of Denial, Bernard Faure takes an important step toward redressing this situation by boldly asking: does Buddhism offer women liberation or limitation? Continuing the innovative exploration of sexuality in Buddhism he began in The Red Thread, here he moves from his earlier focus on male monastic sexuality to Buddhist conceptions of women and constructions of gender. Faure argues that Buddhism is neither as sexist nor as egalitarian as is usually thought. Above all, he asserts, the study of Buddhism through the gender lens leads us to question what we uncritically call Buddhism, in the singular. Faure challenges the conventional view that the history of women in Buddhism is a linear narrative of progress from oppression to liberation. Examining Buddhist discourse on gender in traditions such as that of Japan, he shows that patriarchy--indeed, misogyny--has long been central to Buddhism. But women were not always silent, passive victims. Faure points to the central role not only of nuns and mothers (and wives) of monks but of female mediums and courtesans, whose colorful relations with Buddhist monks he considers in particular. Ultimately, Faure concludes that while Buddhism is, in practice, relentlessly misogynist, as far as misogynist discourses go it is one of the most flexible and open to contradiction. And, he suggests, unyielding in-depth examination can help revitalize Buddhism's deeper, more ancient egalitarianism and thus subvert its existing gender hierarchy. This groundbreaking book offers a fresh, comprehensive understanding of what Buddhism has to say about gender, and of what this really says about Buddhism, singular or plural.</t>
  </si>
  <si>
    <t>The questions Faure raises are important ones: Is Buddhism a tool of liberation or oppression for women? What might a more egalitarian Buddhist practice consist of? Faure approaches his subject in his usual thorough manner. The wealth of historical, sociological, and cultural references may be daunting to some readers, but those who persevere will be rewarded.---Martine Batchelor, Tricycle Well organized and very well written, Faure's book is unique. It will certainly stir up controversy in Buddhist studies and in American Buddhism. The style is perfect: brief, punchy, to the point. —Steven Collins, University of Chicago</t>
  </si>
  <si>
    <t>Bernard Faure is George Edwin Burnell Professor of Religious Studies at Stanford University. He is the author of Visions of Power, The Red Thread, Chan Insights and Oversights, and The Rhetoric of Immediacy, (all Princeton).</t>
  </si>
  <si>
    <t>2 Maccabees</t>
  </si>
  <si>
    <t>Schwartz, Daniel R.</t>
  </si>
  <si>
    <t>Commentaries on Early Jewish Literature</t>
  </si>
  <si>
    <t>50</t>
  </si>
  <si>
    <t>23 x 15,5</t>
  </si>
  <si>
    <t>Rabbinic Judaism</t>
  </si>
  <si>
    <t xml:space="preserve"> REL006090 RELIGION / Biblical Criticism &amp; Interpretation / Old Testament; REL040000 RELIGION / Judaism / General; REL040030 RELIGION / Judaism / History; REL114000 RELIGION / Ancient</t>
  </si>
  <si>
    <t>2 Maccabees is a Jewish work composed during the 2nd century BCE and preserved by the Church. Written in Hellenistic Greek and told from a Jewish-Hellenistic perspective, 2 Maccabees narrates and interprets the ups and downs of events that took place in Jerusalem prior to and during the Maccabean revolt: institutionalized Hellenization and the foundation of Jerusalem as a polis the persecution of Jews by Antiochus Epiphanes, accompanied by famous martyrdoms and the rebellion against Seleucid rule by Judas Maccabaeus. 2 Maccabees is an important source both for the events it describes and for the values and interests of the Judaism of the Hellenistic diaspora that it reflects - which are often quite different from those represented by its competitor, 1 Maccabees.</t>
  </si>
  <si>
    <t xml:space="preserve"> Für das Studium des frühen Judentums wird der Kommentar von Daniel Schwartz, der aus einer reichen Quellenkenntnis schöpft und das Ergebnis lanjähriger Arbeit darstellt, künftig als Referenzwerk unverzichtbar sein. Die Reihe der ,,Commentaries on Early Jewish Literature  gewinnt mit ihm ein weiteres Aushängeschild. Christfried Böttrich in: Orientalistische Literaturzeitung 1/2011 This is the best recent commentary on 2 Maccabees that is available at the moment. [...] Every scholar working on this document should take his [Schwartz's] views into account. Jan Wilhelm van Henten in: Journal of Jewish Studies LXI, 2/2010  This volume is certain to replace that by J. A. Goldstein as the standard commentary in English. G. J. Brooke in: Book List - Society for Old Testament Study 2009  Ein ausgezeichneter Kommentar. Barbara Schmitz in: Biblische Notizen 2009  [...] this undertaking by Schwartz is a great boon to students of (i) ancient Judaism, (ii) a significant episode in Jewish-Greek relations, and (iii) the Septuagint. Frank Shaw in: BMCR 2009.05.51</t>
  </si>
  <si>
    <t>Daniel R. Schwartz, Hebrew University of Jerusalem, Israel.</t>
  </si>
  <si>
    <t>The Cross</t>
  </si>
  <si>
    <t>History, Art, and Controversy</t>
  </si>
  <si>
    <t>Jensen, Robin M.</t>
  </si>
  <si>
    <t xml:space="preserve"> REL013000 RELIGION / Christianity / Literature &amp; the Arts; REL015000 RELIGION / Christianity / History; REL067060 RELIGION / Christian Theology / Eschatology; REL108020 RELIGION / Christian Church / History</t>
  </si>
  <si>
    <t>The cross stirs intense feelings among Christians and non-Christians alike. Robin Jensen takes readers on an intellectual and spiritual journey through the 2,000-year evolution of the cross as idea and artifact, illuminating the controversies and forms of devotion this central symbol of Christianity inspires.</t>
  </si>
  <si>
    <t>CoverTitle PageCopyrightContentsPreface1.Scandalum Crucis: The Curse of the Cross2.Signum Crucis: The Sign of the Son of Man3.Inventio Crucis: Discovery, Dispersion, and Commemoration of the Cross4.Crux Abscondita: The Late-Emerging Crucifix5.Adoratio Crucis: Monumental Gemmed Crosses and Feasts of the Cross6.Carmina Crucis: The Cross in Poetry, Legend, and Liturgical Drama7.Crux Patiens: Medieval Devotion to the Dying Christ8.Crux Invicta: The Cross and Crucifix in the Reformation Period9.Crux Perdurans: The Cross in the New World, Islam, and the Modern EraNotesFurther ReadingCreditsIndex</t>
  </si>
  <si>
    <t>J. L. Best:Jensen has produced a fantastic historical study of the cross. She takes the reader on an immersive journey through the many controversies, transformations, and questions surrounding the cross as a religious symbol. However, her book is more than a history. It is a quest for understanding the role and purpose of the cross in religious and public life…The book also includes many beautiful color images, adding to its magnificence. This excellent book will undoubtedly become a classic.Christopher Irvine:In this generously illustrated book, Jensen sets out in nine chapters the history of the cross from the first reflections on it in the writings of the New Testament to a 20th-century feminist critique and fabrication of the Christa figure…Throughout the book Jensen shows different ways of viewing and understanding the same object. What becomes apparent is that there are no clearly defined epochs or entirely different styles of depicting the cross and the Crucifixion…[A] rich and rewarding book.Matthew Snider:Jensen gives readers a succinct, vivid account of the cross’s history—complete with dozens of necessary full-color illustrations to help her show the symbol’s ornamentation and development over the past two millennia…Religious or not, Jensen makes a solid argument for the importance of understanding the indispensable Western symbol and appreciating its history (even if its meaning isn’t the same for everyone)…Her writing is accessible to the learned and the newcomer—to anyone who wants to better understand the Western world’s most enduring symbol.Christopher Howse:An authoritative, clear and enjoyable guide, especially to the unfamiliar world of late antiquity. [Jensen’s] use of pictures is particularly informative.Paul Senz:Robin Jensen explores in great detail, with academic rigor and a believer's vigor, the history of the Cross in Christian belief, worship, and art…This book is a splendid work of scholarship. Jens</t>
  </si>
  <si>
    <t>JensenRobin M.: Robin M. Jensen is Patrick O’Brien Professor of Theology at the University of Notre Dame.</t>
  </si>
  <si>
    <t>The Unfolding of Neo-Confucianism</t>
  </si>
  <si>
    <t>Bary, Wm. Theodore De</t>
  </si>
  <si>
    <t>Studies in Oriental Culture</t>
  </si>
  <si>
    <t>Explores and explains the transition from the Ming to the Ch'ing period in Chinese history by following the dialogue of the Chinese thinkers among themselves.</t>
  </si>
  <si>
    <t>On Wings of Prayer</t>
  </si>
  <si>
    <t>Sources of Jewish Worship; Essays in Honor of Professor Stefan C. Reif on the Occasion of his Seventy-fifth Birthday</t>
  </si>
  <si>
    <t>Calduch-Benages, Nuria / Duggan, Michael W. / Marx, Dalia</t>
  </si>
  <si>
    <t>44</t>
  </si>
  <si>
    <t xml:space="preserve"> HIS022000 HISTORY / Jewish; LIT004210 LITERARY CRITICISM / Jewish; REL040030 RELIGION / Judaism / History</t>
  </si>
  <si>
    <t>This Festschrift in honor of Professor Stefan C. Reif contains essays by twenty senior scholars on themes of prayer and Jewish worship. The collection represents a unique combination of research in the fields of biblical and Second Temple studies on one hand, and Jewish studies, on the other. The contributions cover particular ancient texts, Jewish rituals, prayers and hymns, and other aspects of rabbinic liturgy.</t>
  </si>
  <si>
    <t>Nuria Calduch-Benages, Pontifical Gregorian U., Michael W. Duggan, St. Mary’s U. in Calgary, Dalia Marx, Hebrew Union College.</t>
  </si>
  <si>
    <t>Classicism and Christianity in Late Antique Latin Poetry</t>
  </si>
  <si>
    <t>Hardie, Philip</t>
  </si>
  <si>
    <t>Sather Classical Lectures</t>
  </si>
  <si>
    <t>74</t>
  </si>
  <si>
    <t xml:space="preserve"> HIS002020 HISTORY / Ancient / Rome; POE008000 POETRY / Ancient &amp; Classical; REL114000 RELIGION / Ancient</t>
  </si>
  <si>
    <t>After centuries of near silence, Latin poetry underwent a renaissance in the late fourth and fifth centuries CE evidenced in the works of&amp;#160key figures such as Ausonius, Claudian, Prudentius, and Paulinus of Nola. This period of resurgence marked&amp;#160a milestone in the reception of the classics of late Republican and early imperial poetry. In Classicism and Christianity in Late Antique Latin Poetry, Philip Hardie explores the ways in which poets writing on non-Christian and Christian subjects used the classical traditions of Latin poetry to construct&amp;#160their relationship with Rome´s imperial past and present, and with the by now not-so-new belief system of the state religion, Christianity. The book pays particular attention to the themes of concord and discord, the cosmic sense of late antiquity, novelty and renouatio, paradox and miracle, and allegory. It is also a contribution to the ongoing discussion of whether there is an identifiably late antique poetics and a late antique practice of intertextuality. Not since Michael Robert&amp;#39s classic The Jeweled Style has a single book had so much to teach about the enduring power of Latin poetry in late antiquity. &amp;#160</t>
  </si>
  <si>
    <t>Preface Introduction 1. Farewells and Returns: Ausonius and Paulinus of Nola 2. Virgilian Plots: Public Ideologies and Private Journeys 3. Cosmos: Classical and Christian Universes 4. Concord and Discord: Concordia Discors 5. Innovations of Late Antiquity: Novelty and Renouatio 6. Paradox, Mirabilia, Miracles 7. Allegory 8. Mosaics and Intertextuality References General Index Index Locorum</t>
  </si>
  <si>
    <t>HardiePhilip: Philip Hardie is Senior Research Fellow at Trinity College, Cambridge, and Honorary Professor of Latin in the University of Cambridge. He is the author of many books and articles on Latin literature and its post-antique reception.</t>
  </si>
  <si>
    <t>The Lotus Sutra</t>
  </si>
  <si>
    <t xml:space="preserve"> REL007010 RELIGION / Buddhism / History; REL007030 RELIGION / Buddhism / Sacred Writings</t>
  </si>
  <si>
    <t>The Lotus Sutra is arguably the most famous of all Buddhist scriptures. Composed in India in the first centuries of the Common Era, it is renowned for its inspiring message that all beings are destined for supreme enlightenment. Here, Donald Lopez provides an engaging and accessible biography of this enduring classic.Lopez traces the many roles the Lotus Sutra has played in its travels through Asia, Europe, and across the seas to America. The story begins in India, where it was one of the early Mahayana sutras, which sought to redefine the Buddhist path. In the centuries that followed, the text would have a profound influence in China and Japan, and would go on to play a central role in the European discovery of Buddhism. It was the first Buddhist sutra to be translated from Sanskrit into a Western language—into French in 1844 by the eminent scholar Eugène Burnouf. That same year, portions of the Lotus Sutra appeared in English in The Dial, the journal of New England's Transcendentalists. Lopez provides a balanced account of the many controversies surrounding the text and its teachings, and describes how the book has helped to shape the popular image of the Buddha today. He explores how it was read by major literary figures such as Henry David Thoreau and Gustave Flaubert, and how it was used to justify self-immolation in China and political extremism in Japan.Concise and authoritative, this is the essential introduction to the life and afterlife of a timeless masterpiece.</t>
  </si>
  <si>
    <t xml:space="preserve"> Such a well-written, smart, and engaging treatment of the Lotus Sutra could have only been written by a scholar with the type of expansive vision of the Buddhist tradition that Lopez commands. Lopez provides insight into the sutra's challenging doctrines, describes the controversies it sparked, and tells a compelling story about its role in the early days of Western engagement with Buddhism. This book will be enjoyed by general readers, although specialists will also come away from it with fresh new perspectives on this Buddhist classic. —James Robson, Harvard UniversityThis is a small book, but with great weight, and with a significance far beyond its diminutive physical size. Donald Lopez has a gift for writing concisely and lucidly, making this volume a welcome addition to the 'Lives of Great Religious Books' series. . . . This volume has moved to the top of my list of books to recommend to people who want a clear and objective introduction to the Lotus Sutra.---Paul L. Swanson, Japanese Journal of Religious Studies This engaging yet sobering study tells the picaresque tale of a most curious text that continues to fire the devotional imagination of millions of Buddhists worldwide. Recounted with scholarly rigor and postmodern irony, this biography reveals how the story of a book can be just as intriguing, quirky, and unpredictable as that of any living, breathing person. —Stephen Batchelor, author of After BuddhismIn The Lotus Sutra: A Biography, Donald Lopez promises to trace the various roles of the Lotus Sutra as it has traversed the globe - and he delivers.---Paul Swanson, BuddhadharmaThanks to Professor Lopez and his book I finally feel I have a sense of the sutra within the Lotus Sutra. I highly recommend it to anyone interested in Buddhism beyond the simple introductions.---James Ford, Patheos The Lotus Sutra is both a key scripture of Indian M</t>
  </si>
  <si>
    <t>Donald S. Lopez, Jr. is the Arthur E. Link Distinguished University Professor of Buddhist and Tibetan Studies at the University of Michigan. His many books include The Princeton Dictionary of Buddhism (with Robert E. Buswell, Jr.) and The Tibetan Book of the Dead: A Biography (Princeton). He lives in Ann Arbor, Michigan.</t>
  </si>
  <si>
    <t>Past and Present</t>
  </si>
  <si>
    <t>Michaels, Axel</t>
  </si>
  <si>
    <t>Hinduism is currently followed by one-fifth of humankind. Far from a monolithic theistic tradition, the religion comprises thousands of gods, a complex caste system, and hundreds of languages and dialects. Such internal plurality inspires vastly ranging rites and practices amongst Hinduism's hundreds of millions of adherents. It is therefore not surprising that scholars have been hesitant to define universal Hindu beliefs and practices. In this book, Axel Michaels breaks this trend. He examines the traditions, beliefs, and rituals Hindus hold in common through the lens of what he deems its  identificatory habitus,  a cohesive force that binds Hindu religions together and fortifies them against foreign influences. Thus, in his analysis, Michaels not only locates Hinduism's profoundly differentiating qualities, but also provides the framework for an analysis of its social and religious coherence. Michaels blends his insightful arguments and probing questions with introductions to major historical epochs, ample textual sources as well as detailed analyses of major life-cycle rituals, the caste system, forms of spiritualism, devotionalism, ritualism, and heroism. Along the way he points out that Hinduism has endured and repeatedly resisted the missionary zeal and universalist claims of Christians, Muslims, and Buddhists. He also contrasts traditional Hinduism with the religions of the West,  where the self is preferred to the not-self, and where freedom in the world is more important than liberation from the world.  Engaging and accessible, this book will appeal to laypersons and scholars alike as the most comprehensive introduction to Hinduism yet published. Not only is Hinduism refreshingly new in its methodological approach, but it also presents a broad range of meticulous scholarship in a clear, readable style, integrating Indology, religious studies, philosophy, anthropological theory and fieldwork, and sweeping analyses of Hindu texts.&lt;/</t>
  </si>
  <si>
    <t xml:space="preserve"> Michaels's book distinguishes itself by combining in exemplary fashion a thorough knowledge of ancient and contemporary Hindu texts with a deep insight into the religion 'at ground level.' It will serve as an excellent introduction to Hinduism for college and graduate students—and may help scholars in religious studies begin to understand Hinduism in an altogether new way. —Michael Witzel, Harvard University A powerful, thoughtful, thorough presentation of Hindu traditions. The book's main purpose is to provide an overview of Hinduism and the book does this uniquely well. The work is encyclopedic in scope, but it is also analytical, and Michaels attempts throughout the book to introduce the reader not only to Hindu traditions but to major concepts in the study of religion more generally. I would recommend Michaels's book strongly to colleagues and other adult readers who need to teach something about, or who otherwise want to understand Hindu traditions. —Anne Feldhaus, Arizona State University Despite several recent, and very good, introductions [to Hinduism] in the last fifteen years, this is the one that will likely find its way into the classroom most often--and for good reasons. Highly recommended not only for students, but for mature scholars as well, who will learn a great deal from this excellent volume. ---Frederick M. Smith, Religious Studies Review A wide-ranging, rigorously argued analysis of important ideas.  [An] encyclopedic survey of Hinduism that is amazing in its comprehensive charts, theoretical sophistication, and illustrative detail. . . . Michaels wants to present living Hinduism in contrast to text-dominated descriptions. One of Choice&amp;#39s Outstanding Academic Titles for 2004</t>
  </si>
  <si>
    <t>Axel Michaels, the Professor of Classical Indology at the South Asia Institute at the University of Heidelberg, has published widely in the fields of Indology, anthropology, and religious studies. He has also conducted extensive fieldwork in Nepal and Northern India.</t>
  </si>
  <si>
    <t>Judith</t>
  </si>
  <si>
    <t>Gera, Deborah Levine</t>
  </si>
  <si>
    <t>131</t>
  </si>
  <si>
    <t xml:space="preserve"> REL000000 RELIGION / General; REL006060 RELIGION / Bible / Commentaries / Old Testament; REL040000 RELIGION / Judaism / General; REL040030 RELIGION / Judaism / History; REL040060 RELIGION / Judaism / Kabbalah &amp; Mysticism; REL040090 RELIGION / Judaism / Theology</t>
  </si>
  <si>
    <t>This volume includes a new translation and a detailed verse-by-verse commentary, which touches upon philological, literary, and historical questions. The extensive introduction discusses the work's date, historical background, and original language, biblical and classical influences, and the relation between feminism and theology in the work.</t>
  </si>
  <si>
    <t xml:space="preserve"> Insgesamt liegt mit Deborah Geras Kommentar ein weiterführender und kundiger Kommentar zum Buch Judit in englischer Sprache vor, den zu konsultieren sich lohnt. Barbara Schmitz in: Biblische Notizen. Neue Folge 172 (2017) 145  Für alle möglichen Einzelfragen [...] ist der Kommentar von DG eine wahre Schatzgrube: für grammatische und stilistische Besonderheiten und Feinheiten und bemerkenswerte Hapaxlegomena, für mögliche hebräische Äquivalente zu den bewusst die Septuaginta nachahmenden Wendungen (von DG oft  biblical  genannt) des griechischen Textes, besonders in den Erzählpartien, ebenso wie für Namen, Figuren und Situationen mit größerer oder geringerer Ähnlichkeit in der älteren biblischen, frühjüdischen, griechischen und altorientalischen Literatur. DG hat das Verständnis des Buches Judit erheblich vorangebracht. Helmut Engel in: Biblica 96,3/2015  This wealth, both of the Book of Judith and of the process of its preservation, adoption, and reworking centuries later, emanates from each and every page of this new translation and commentary, the meticulous work of an outstanding scholar, Professor Deborah Levine Gera, who devoted many years to their preparation.Enriching this edition`s seven introductory chapters and commentary are Gera`s mastery of fifth-to-fourth-century B.C.E. Greek literature [...] her familiarity with ancient royal inscriptions her conversance with biblical studies and her firm grasp of non-canonical Second Temple period literature. [...] Gera has consulted nearly every study written directly on Judith [...]. Nor can we overlook Gera`s expertise in Classical Greek, her mastery of Biblical Hebrew, and of the language that bridges the two: Septuagint Greek. These qualifications enable her not only to move easily between languages but also underpin the broad perspective that g</t>
  </si>
  <si>
    <t>Deborah Levine Gera, Hebrew University of Jerusalem, Israel.</t>
  </si>
  <si>
    <t>A Gospel for the Poor</t>
  </si>
  <si>
    <t>Global Social Christianity and the Latin American Evangelical Left</t>
  </si>
  <si>
    <t>Kirkpatrick, David C.</t>
  </si>
  <si>
    <t xml:space="preserve"> REL084000 RELIGION / Religion, Politics &amp; State; SOC039000 SOCIAL SCIENCE / Sociology of Religion</t>
  </si>
  <si>
    <t>In 1974, the International Congress on World Evangelization met in Lausanne, Switzerland. Gathering together nearly 2,500 Protestant evangelical leaders from more than 150 countries and 135 denominations, it rivaled Vatican II in terms of its influence. But as David C. Kirkpatrick argues in A Gospel for the Poor, the Lausanne Congress was most influential because, for the first time, theologians from the Global South gained a place at the table of the world's evangelical leadership&amp;mdashbringing their nascent brand of social Christianity with them.Leading up to this momentous occasion, after World War II, there emerged in various parts of the world an embryonic yet discernible progressive coalition of thinkers who were embedded in global evangelical organizations and educational institutions such as the InterVarsity Christian Fellowship, the International Fellowship of Evangelical Students, and the International Fellowship of Evangelical Mission Theologians. Within these groups, Latin Americans had an especially strong voice, for they had honed their theology as a religious minority, having defined it against two perceived ideological excesses: Marxist-inflected Catholic liberation theology and the conservative political loyalties of the U.S. Religious Right.In this context, transnational conversations provoked the rise of progressive evangelical politics, the explosion of Christian mission and relief organizations, and the infusion of social justice into the very mission of evangelicals around the world and across a broad spectrum of denominations. Drawing upon bilingual interviews and archives and personal papers from three continents, Kirkpatrick adopts a transnational perspective to tell the story of how a Cold War generation of progressive Latin Americans, including seminal figures such as Ecuadorian Ren&amp;eacute Padilla and Peruvian Samuel Escobar, developed, named, and exported their version of social Christianity to an evolving coalit</t>
  </si>
  <si>
    <t>List of AbbreviationsIntroduction. Toward a Gospel for the PoorChapter 1. A New Style of Evangelicalism from Latin AmericaChapter 2. Revolutionary FermentChapter 3. Cold War ChristianityChapter 4. Deporting American EvangelicalismChapter 5. Marketing Social ChristianityChapter 6. Crossing BoundariesChapter 7. The Reshaping of Global EvangelicalismConclusion. A Global ReachNotesBibliographyIndexAcknowledgments</t>
  </si>
  <si>
    <t xml:space="preserve"> Featuring impressive research in multiple languages, important historical recovery from the archives, theological nuance, and attention to context, A Gospel for the Poor captures perfectly the complexities of far-flung global evangelical relationships in the Cold War era. &amp;mdashDavid R. Swartz, author of Moral Minority: The Evangelical Left in an Age of Conservatism</t>
  </si>
  <si>
    <t>David C. Kirkpatrick teaches the history of religion at James Madison University.</t>
  </si>
  <si>
    <t>The Lives of Muhammad</t>
  </si>
  <si>
    <t>Ali, Kecia</t>
  </si>
  <si>
    <t xml:space="preserve"> BIO018000 BIOGRAPHY &amp; AUTOBIOGRAPHY / Religious; REL033000 RELIGION / History; REL037000 RELIGION / Islam / General</t>
  </si>
  <si>
    <t>Recent outbursts sparked by a viral video and controversial cartoons powerfully illustrate the passions and sensitivities that continue to surround the depiction of the seventh-century founder of Islam. The Lives of Muhammad delves into the many ways the Prophet’s life story has been told from the earliest days of Islam to the present, by both Muslims and non-Muslims. Emphasizing the major transformations since the nineteenth century, Kecia Ali shows that far from being mutually opposed, these various perspectives have become increasingly interdependent.Since the nineteenth century, two separate streams of writing, one hagiographic and the other polemical, have merged into a single, contentious story about the life of Muhammad. Protestant missionaries, European Orientalists, Indian and Egyptian modernists, and American voices across the spectrum, including preachers, scholars, Islamophobes, journalists, academics, and new-age gurus, debated Muhammad’s character and the facts of his life. In the process, texts written symbolically came to be read literally. Muhammad’s accomplishments as a religious and political leader, his military encounters with Meccans and Medinan Jews, and—a subject of perennial interest—his relationships with women, including his young wife Aisha, are among the key subjects writers engaged, repurposing early materials for new circumstances.Many of the ideas about Muhammad that Muslims embrace today—Muhammad the social reformer, Muhammad the consummate leader, Muhammad the ideal husband—arose in tandem and in tension with Western depictions. These were in turn shaped by new ideas about religion, sexuality, and human accomplishments.</t>
  </si>
  <si>
    <t>ContentsChronologyIntroductionChapter 1. The Historical MuhammadChapter 2. A True ProphetChapter 3. Eminent MuslimsChapter 4. The Wife of MuhammadChapter 5. Mother of the FaithfulChapter 6. An Enlightened ManConclusionNotesBibliographyAcknowledgmentsIndex</t>
  </si>
  <si>
    <t>[Ali] examines Muhammad biographies as a genre to which both Muslim and non-Muslim authors have contributed… The modern telling of Muhammad’s biography appears in Ali’s work as a collaboration between Muslims and non-Muslims, revivalists and reformists, sympathetic outsiders and antagonistic critics who drew not only from a more or less stable outline of Muhammad’s life, but also from worldwide notions of great men and from certain controversies… For Ali, the development of Muhammad’s biography serves to undermine the famed clash-of-civilizations thesis, in which the West and the Muslim world exist as separate and self-contained wholes. In her view, the mutual influence between Muslim and non-Muslim writers presents a world of shared values and assumptions about what constitutes authoritative evidence, in which writers who aim to defend Muhammad and those who seek to discredit him together produce a body of literature that is neither East nor West… Ali’s coverage of historical shifts among Muhammad’s followers and opponents alike challenges our ideas about universal norms… The Lives of Muhammad leads its reader to rethink assumptions about history, biography and the imagined East–West divide… [It] serves to skillfully complicate modern debates over Muhammad’s life and character, and his relevance for modern Muslims.-- Michael Muhammad Knight Washington PostMuhammad presents two violently incompatible faces to the historian. For devout Muslims, relying both on the Quran and the vast corpus of sacred traditions, the hadith, he serves as the unimpeachable model for human behavior, not only in matters of faith and ritual but in the most humdrum aspects of daily life, from marital and business relations to personal hygiene, including even the proper use of the toothpick. For non-Muslims, drawing on the same sources, he has been viewed from the earliest times as lustful and barbarous, as a raving impostor aping the ancient prophets nowadays</t>
  </si>
  <si>
    <t>AliKecia: Kecia Ali is Associate Professor of Religion at Boston University.</t>
  </si>
  <si>
    <t>Roman Rule and Jewish Life</t>
  </si>
  <si>
    <t>Collected Papers</t>
  </si>
  <si>
    <t>Cotton, Hannah M.</t>
  </si>
  <si>
    <t>Pogorelsky, Ofer</t>
  </si>
  <si>
    <t>89</t>
  </si>
  <si>
    <t xml:space="preserve"> HIS002000 HISTORY / Ancient / General; HIS002020 HISTORY / Ancient / Rome; REL006100 RELIGION / Biblical Criticism &amp; Interpretation / New Testament; REL040030 RELIGION / Judaism / History; REL072000 RELIGION / Antiquities &amp; Archaeology</t>
  </si>
  <si>
    <t>The collected papers in this volume illuminate fundamental, often legal, questions concerning daily life under and the exercise of Roman rule and administration in the early imperial period, and especially, their impact on life as it was lived in the province and the period where Roman and Jewish history fatefully intersected. The volume includes a complete bibliography of her publications.</t>
  </si>
  <si>
    <t>Hannah M. Cotton, The Hebrew University of Jerusalem, Israel.</t>
  </si>
  <si>
    <t>The New Testament</t>
  </si>
  <si>
    <t>A Translation</t>
  </si>
  <si>
    <t xml:space="preserve"> BIB002030 BIBLES / Contemporary English Version / New Testament &amp; Portions; REL006100 RELIGION / Biblical Criticism &amp; Interpretation / New Testament</t>
  </si>
  <si>
    <t>From one of our most celebrated writers on religion comes this fresh, bold, and unsettling new translation of the New Testament David Bentley Hart undertook this new translation of the New Testament in the spirit of etsi doctrina non daretur,&amp;rdquo as if doctrine is not given.&amp;rdquo Reproducing the texts´ often fragmentary formulations without augmentation or correction, he has produced a pitilessly literal translation, one that captures the texts´ impenetrability and unfinished quality while awakening readers to an uncanniness that often lies hidden beneath doctrinal layers. &amp;#160 The early Christians´ sometimes raw, astonished, and halting prose challenges the idea that the New Testament affirms the kind of people we are. Hart reminds us that they were a company of extremists, radical in their rejection of the values and priorities of society not only at its most degenerate, but often at its most reasonable and decent.&amp;#160To live as the New Testament language requires,&amp;rdquo he writes, Christians would have to become strangers and sojourners on the earth, to have here no enduring city, to belong to a Kingdom truly not of this world. And we surely cannot do that, can we?&amp;rdquo</t>
  </si>
  <si>
    <t>“In its simplicity and freshness David Hart’s New Testament translation will sound as strange and wondrous to twenty-first-century, English-language speakers as the Greek of the New Testament sounded to first-century speakers of Greek.”—Robert Louis Wilken, author of The First Thousand Years  “This scrupulous, knotty, learned rendering of some of the most familiar texts of our culture makes us see with new clarity just what was and is uncomfortably new about the New Testament.”—Rowan Williams, theologian and poet, Cambridge  “In this age of committee-generated translations of the Bible, a fresh and pointedly different translation of the New Testament by a single scholar is a remarkable achievement. Hart's approach is intentionally provocative, and strong reactions are sure to follow.  Let the games begin.”— John P. Meier, author of A Marginal Jew: Rethinking the Historical Jesus   David Hart's translation of the New Testament is a theological and ecclesial event of the first magnitude. By providing, for the first time, a literal English translation of the Greek (and demonstrating that the most literal can be the most strikingly beautiful rendering) Hart has shown, after 500 years, that the core of Reformation theology is un-Biblical and that certain currents of Latin theology are dubious or inadequate. This new version, which should become the standard one for scholarly use, also makes it clearer that, while doctrinal liberalism is wishful thinking, credal Christianity only emerged from a plausible but subtle reading of sometimes teasingly ambivalent texts.  Hart's brilliant postscript amounts to a call for a more genuinely Biblical orthodoxy: universalist, synergic, participatory, cosmic, gnostic (in a non-heterodox sense) and communitarian. —John Milbank, University of Nottingham</t>
  </si>
  <si>
    <t>David Bentley Hart, an Eastern Orthodox scholar of religion and a philosopher, writer, and cultural commentator, is a fellow at the Notre Dame Institute for Advanced Study. He lives in South Bend, IN.</t>
  </si>
  <si>
    <t>A Common Justice</t>
  </si>
  <si>
    <t>The Legal Allegiances of Christians and Jews Under Early Islam</t>
  </si>
  <si>
    <t>Simonsohn, Uriel I.</t>
  </si>
  <si>
    <t>In A Common Justice Uriel I. Simonsohn examines the legislative response of Christian and Jewish religious elites to the problem posed by the appeal of their coreligionists to judicial authorities outside their communities. Focusing on the late seventh to early eleventh centuries in the region between Iraq in the east and present-day Tunisia in the west, Simonsohn explores the multiplicity of judicial systems that coexisted under early Islam to reveal a complex array of social obligations that connected individuals across confessional boundaries. By examining the incentives for appeal to external judicial institutions on the one hand and the response of minority confessional elites on the other, the study fundamentally alters our conception of the social history of the Near East in the early Islamic period.Contrary to the prevalent scholarly notion of a rigid social setting strictly demarcated along confessional lines, Simonsohn's comparative study of Christian and Jewish legal behavior under early Muslim rule exposes a considerable degree of fluidity across communal boundaries. This seeming disregard for religious affiliations threatened to undermine the position of traditional religious elites in response, they acted vigorously to reinforce communal boundaries, censuring recourse to external judicial institutions and even threatening transgressors with excommunication.</t>
  </si>
  <si>
    <t>Note on TransliterationIntroductionPART I. LEGAL PLURALISM IN LATE ANTIQUITY AND CLASSICAL ISLAM: SURVEY AND ANALYSISChapter 1. A Late Antique Legacy of Legal PluralismChapter 2. Islam's Judicial BazaarPART II. THE JUDICIAL CHOICES OF CHRISTIANS AND JEWS IN THE EARLY ISLAMIC PERIOD: A COMPARATIVE ANALYSISChapter 3. Eastern Christian Judicial Authorities in the Early Islamic PeriodChapter 4. Rabbanite Judicial Authorities in the Late Geonic PeriodChapter 5. Christian Recourse to Nonecclesiastical Judicial InstitutionsChapter 6. Jewish Recourse to Islamic CourtsConclusionList of AbbreviationsNotesBibliographyIndexAcknowledgments</t>
  </si>
  <si>
    <t xml:space="preserve"> This is a very welcome book. It offers a theoretically informed and up-to-date analysis of the workings of social power within communities that lived side by side, even if they are said to have lived separate lives. &amp;mdashArietta Papaconstantinou, Universit&amp;eacute Paris I An important and much-needed contribution to ongoing debates about minorities in the Middle Ages and about minorities under Islam as well as their relative freedoms and disabilities. The book is built on solid research and an impressive mastery of a wide variety of source materials in numerous languages. The arguments it puts forward are entirely convincing and have the potential to help move forward a remarkably stubborn and ideologically laden historiographic consensus. &amp;mdashMarina Rustow, Johns Hopkins University A complex and detailed picture of judicial attitudes and practices of the Christian and Jewish leaderships and communities under Muslim rule in the early Islamic period, throwing light on the lives of these communities from a particularly interesting point of view. The presentation of the ample evidence, as well as the discussion, is clear and coherent and the conclusions are convincing and thought-provoking. &amp;mdashThe Medieval Review</t>
  </si>
  <si>
    <t>Uriel I. Simonsohn is an affiliate of the Martin Buber Society of Fellows at the Hebrew University of Jerusalem.</t>
  </si>
  <si>
    <t>Modern Things on Trial</t>
  </si>
  <si>
    <t>Islam’s Global and Material Reformation in the Age of Rida, 1865–1935</t>
  </si>
  <si>
    <t>Halevi, Leor</t>
  </si>
  <si>
    <t xml:space="preserve"> HIS026000 HISTORY / Middle East / General; HIS054000 HISTORY / Social History; REL037010 RELIGION / Islam / History; REL037020 RELIGION / Islam / Law; SOC048000 SOCIAL SCIENCE / Islamic Studies</t>
  </si>
  <si>
    <t>Leor Halevi tells the story of the Islamic trials of technological and commercial novelties of the late nineteenth and early twentieth centuries. Shedding light on culture, commerce, and consumption in Cairo and other colonial cities, Modern Things on Trial is a groundbreaking account of Islam’s material transformation in a globalizing era.</t>
  </si>
  <si>
    <t>List of Maps and FiguresAcknowledgmentsPrologue: The Parable of the Montgolfière and the Translation of Haleby’s CorpseIntroduction: Good Things Made Lawful: Euro-Muslim Objects and Laissez-Faire Fatwas1. The Toilet Paper Fatwa: Hygienic Innovation and the Sacred Law in the Late Imperial Era2. Fatwas for the Partners’ Club: A Global Mufti’s Enterprise3. In a Material World: European Expansion from Tripoli to Cairo4 Paper Money and Consummate Men: Capitalism and the Rise of Laissez-Faire Salafism5. The Qurʾan in the Gramophone: Sounds of Islamic Modernity from Cairo to Kazan6. Telegraphs, Photographs, Railways, Law Codes: Tools of Empire, Tools of Islam7. Arabian Slippers: The Turn to Nationalistic Consumption8. Lottery Tickets, Luxury Hotels, and Christian Experts: Economic Liberalism Versus Islamic Exclusivism in a Territorial FrameworkConclusionsNotesSelected BibliographyIndex</t>
  </si>
  <si>
    <t>Brinkley Messick, author of Shari‘a Scripts:Halevi’s study is striking, original, and important. He offers a new perspective on reformist thought in the Muslim world, contributing significantly to the studies of Islamic law and material history.</t>
  </si>
  <si>
    <t>HaleviLeor: Leor Halevi (PhD, History and Middle Eastern Studies, Harvard) is Associate Professor of History at Vanderbilt  University. He is the author of Muhammad’s Grave (Columbia, 2007) and the coeditor (with Francesca Trivellato) of Religion and Trade: Cross-Cultural Exchanges in World History, 1000-1900 (Oxford, 2014).Leor Halevi is associate professor of history and law at Vanderbilt University. He is the author of Muhammad’s Grave: Death Rites and the Making of Islamic Society (Columbia, 2007).</t>
  </si>
  <si>
    <t>History and Presence</t>
  </si>
  <si>
    <t xml:space="preserve"> REL015000 RELIGION / Christianity / History; REL033000 RELIGION / History; REL067000 RELIGION / Christian Theology / General</t>
  </si>
  <si>
    <t>Honorable Mention, PROSE AwardA Choice Outstanding Academic Title of the Year A Junto Favorite Book of the YearBeginning with metaphysical debates in the sixteenth century over the nature of Christ’s presence in the host, the distinguished historian and scholar of religion Robert Orsi imagines an alternative to the future of religion that early moderns proclaimed was inevitable.“This book is classic Orsi: careful, layered, humane, and subtle… If reformed theology has led to the gods’ ostensible absence in modern religion, History and Presence is a sort of counter-reformation literature that revels in the excesses of divine materiality: the contradictions, the redundancies, the scrambling of borders between the sacred and profane, the dead and the living, the past and the present, the original and the imitator…History and Presence is a thought-provoking, expertly arranged tour of precisely those abundant, excessive phenomena which scholars have historically found so difficult to think.”—Sonja Anderson, Reading Religion“With reference to Marian apparitions, the cult of the saints and other divine–human encounters, Orsi constructs a theory of presence for the study of contemporary religion and history. Many interviews with individuals devoted to particular saints and relics are included in this fascinating study of how people process what they believe.”—Catholic Herald</t>
  </si>
  <si>
    <t>CoverTitleCopyrightDedicationContentsIntroduction: Real PresenceChapter 1. The Obsolescence of the GodsChapter 2. Abundant HistoryChapter 3. Holy IntimaciesChapter 4. Printed PresenceChapter 5. The Dead in the Company of the LivingChapter 6. The Happiness of HeavenChapter 7. Events of Abundant EvilEpilogue: A Metric of PresenceNotesBibliographyAcknowledgmentsIndex</t>
  </si>
  <si>
    <t>This book is classic Orsi: careful, layered, humane, and subtle… If reformed theology has led to the gods’ ostensible absence in modern religion, History and Presence is a sort of counter-reformation literature that revels in the excesses of divine materiality: the contradictions, the redundancies, the scrambling of borders between the sacred and profane, the dead and the living, the past and the present, the original and the imitator… History and Presence is a thought-provoking, expertly arranged tour of precisely those abundant, excessive phenomena which scholars have historically found so difficult to think.-- Sonja Anderson Reading ReligionPerhaps the heart of [Orsi’s] genius for writing about religion lies in his deft balance of the individual person and the encompassing dynamics of national and international history… Many, I suspect, will applaud Orsi’s effort at pushing back on the epistemological presumptions of modernity, in part at least because doing so opens the way for a fuller recognition of materiality, of the troubling bodies and substances, images, and efficacious things that act on devotees with a force to be reckoned.-- David Morgan Material ReligionWith reference to Marian apparitions, the cult of the saints, and other divine–human encounters, Orsi constructs a theory of presence for the study of contemporary religion and history. Many interviews with individuals devoted to particular saints and relics are included in this fascinating study of how people process what they believe.-- Catholic HeraldOrsi’s evoking of the full reality of the holy in the world is extremely moving, shot through with wonder and horror. Speaking of the sanctuary at Chimayo—which the present reviewer has also visited—Orsi rejects trauma theory. The well of earth is not a ‘metaphor for suffering,’ a ‘hole in the mind’ where suffering spills out instead, ‘the seeming emptiness is in fact full’ th</t>
  </si>
  <si>
    <t>OrsiRobert A.: Robert A. Orsi is Professor of Religious Studies and History and Grace Craddock Nagle Chair in Catholic Studies at Northwestern University.</t>
  </si>
  <si>
    <t>Nation and Religion</t>
  </si>
  <si>
    <t>Perspectives on Europe and Asia</t>
  </si>
  <si>
    <t>van der Veer, Peter / Lehmann, Hartmut</t>
  </si>
  <si>
    <t>Does modernity make religion politically irrelevant? Conventional scholarly and popular wisdom says that it does. The prevailing view assumes that the onset of western modernity--characterized by the rise of nationalism, the dominance of capitalism, and the emergence of powerful state institutions--favors secularism and relegates religion to the purely private realm. This collection of essays on nationalism and religion in Europe and Asia challenges that view. Contributors show that religion and politics are mixed together in complex and vitally important ways not just in the East, but in the West as well. The book focuses on four societies: India, Japan, Britain, and the Netherlands. It shows that religion and nationalism in these societies combined to produce such notions as the nation being chosen for a historical task (imperialism, for example), the possibility of national revival, and political leadership as a form of salvation. The volume also examines the qualities of religious discourse and practice that can be used for nationalist purposes, paying special attention to how religion can help to give meaning to sacrifice in national struggle. The book's comparative approach underscores that developments in colonizing and colonized countries, too often considered separately, are subtly interrelated. In addition to the editors, the contributors are Benedict R. Anderson, Talal Asad, Susan Bayly, Partha Chatterjee, Frans Groot, Harry Harootunian, Hugh McLeod, Barbara Metcalf, and Peter van Rooden.</t>
  </si>
  <si>
    <t xml:space="preserve"> Van der Veer and Lehmann have collected eminent scholars to focus on the manifold connections between religion and nationalism. . . . There are keen scholarly insights here that will appeal to a wide readership. —Prasenjit Duara, University of Chicago Nation and Religion  urges us to rethink the received historical interpretation that associates the onset of western modernity with the separation of the private world of religion from the public domain of politics. —Gyan Prakash, Princeton University</t>
  </si>
  <si>
    <t>Peter van der Veer is Professor of Comparative Religion and Director of the Research Center for Religion and Society at the University of Amsterdam. Hartmut Lehmann is Director of the Max Planck Institute for History in Göttingen.</t>
  </si>
  <si>
    <t>Is Critique Secular?</t>
  </si>
  <si>
    <t>Blasphemy, Injury, and Free Speech</t>
  </si>
  <si>
    <t>Mahmood, Saba</t>
  </si>
  <si>
    <t xml:space="preserve"> PHI022000 PHILOSOPHY / Religious; REL051000 RELIGION / Philosophy; SOC002010 SOCIAL SCIENCE / Anthropology / Cultural &amp; Social</t>
  </si>
  <si>
    <t>This volume interrogates settled ways of thinking about the seemingly interminable conflict between religious and secular values in our world today. What are the assumptions and resources internal to secular conceptions of critique that help or hinder our understanding of one of the most pressing conflicts of our times?Taking as their point of departure the question of whether critique belongs exclusively to forms of liberal democracy that define themselves in opposition to religion, these authors consider the case of the “Danish cartoon controversy” of 2005. They offer accounts of reading, understanding, and critique for offering a way to rethink conventional oppositions between free speech and religious belief, judgment and violence, reason and prejudice, rationality and embodied life. The book, first published in 2009, has been updated for the present edition with a new Preface by the authors.</t>
  </si>
  <si>
    <t>—Veena Das:This original and provocative book is an invitation to go beyond political niceties and engage issues of religious difference with candor. Both scholarly and engaging, the book uplifts the level of public debate on the entanglement of religious and secular reasoning in the making of modern publics.—Jonathan Boyarin:I can't imagine a set of more rigorous, humane and insightful interlocutors on this vital aspect of the public sphere.—Annika Thiem:This conversation among Asad, Brown, Butler, and Mahmood offers an important snapshot of the rich debates on post-secularism and critiques of secularism. These essays provide succinct and accessible discussions of key issues in these debates.</t>
  </si>
  <si>
    <t>AsadTalal: Talal Asad was born in Saudi Arabia and educated in Britain. He now teaches anthropology at the Graduate Center of the City University of New York.BrownWendy: Wendy Brown is Class of 1936 First Professor of Political Science at the University of California, Berkeley, where she is also affiliated with the Program in Critical Theory. Among her many book titles are Regulating Aversion: Tolerance in the Age of Empire and Identity (Princeton University Press, 2006), Walled States, Waning Sovereignty (Zone Books, 2010), Undoing the Demos: Neoliberalism’s Stealth Revolution (Zone Books, 2015), and In the Ruins of Neoliberalism: The Rise of Anti-Democratic Politics in the West (Columbia University Press, 2019).ButlerJudith: Judith Butler is Maxine Elliot Professor of Comparative Literature and Critical Theory at the University of California at Berkeley. She is the author of The Psychic Life of Power (1997), Antigone’s Claim (2000), Giving anAccount of Oneself (2005), Parting Ways: Jewishness and the Critique of Zionism(2012), and Senses of the Subject (2015). She works in the fields of feminist and queer theory, European philosophy, social theory, and ethics.MahmoodSaba: Saba Mahmood (1962–2018) was a professor of anthropology at the University of California, Berkeley. Her work focused on questions of secularism, religion, gender, and embodiment. Her books include Politics of Piety: the Islamic Revival and the Feminist Subject (2004) and Religious Difference in a Secular Age: A Minority Report (2016).</t>
  </si>
  <si>
    <t>The Secrets of Buddhist Meditation</t>
  </si>
  <si>
    <t>Visionary Meditation Texts from Early Medieval China</t>
  </si>
  <si>
    <t>Greene, Eric M.</t>
  </si>
  <si>
    <t>Kuroda Classics in East Asian Buddhism</t>
  </si>
  <si>
    <t>18</t>
  </si>
  <si>
    <t xml:space="preserve"> HIS008000 HISTORY / Asia / China; PHI028000 PHILOSOPHY / Buddhist; REL007000 RELIGION / Buddhism / General (see also PHILOSOPHY / Buddhist); REL007030 RELIGION / Buddhism / Sacred Writings</t>
  </si>
  <si>
    <t>In the early 400s, numerous Indian and Central Asian Buddhist “meditation masters” (chanshi) traveled to China, where they established the first enduring traditions of Buddhist meditation practice in East Asia. The forms of contemplative practice that these missionaries brought with them, and which their Chinese students further developed, remained for several centuries the basic understanding of “meditation” (chan) in China. Although modern scholars and readers have long been familiar with the approaches to meditation of the Chan (Zen) School that later became so popular throughout East Asia,  these earlier and in some ways more pervasive forms of practice have long been overlooked or ignored. This volume presents a comprehensive study of the content and historical formation, as well as complete English translations, of two of the most influential manuals in which these approaches to Buddhist meditation are discussed: the Scripture on the Secret Essential Methods of Chan (Chan Essentials) and the Secret Methods for Curing Chan Sickness (Methods for Curing).Translated here into English for the first time, these documents reveal a distinctly visionary form of Buddhist meditation whose goal is the acquisition of concrete, symbolic visions attesting to the practitioner’s purity and progress toward liberation. Both texts are “apocryphal” scriptures: Taking the form of Indian Buddhist sutras translated into Chinese, they were in fact new compositions, written or at least assembled in China in the first half of the fifth century. Though written in China, their historical significance extends beyond the East Asian context as they are among the earliest written sources anywhere to record certain kinds of information about Buddhist meditation that hitherto had been the preserve of oral tradition and personal initiation. To this extent they indeed divulge, as their titles claim, the “secrets” of Buddhist meditation. Through them, we witn</t>
  </si>
  <si>
    <t>Daniel Stevenson, University of Kansas:The Secrets of Buddhist Meditation is an exacting and exemplary piece of scholarship in every respect. It converses critically with current work on Indian Buddhist literatures and newly discovered manuscripts, the genesis of ‘apocryphal’ Chinese Buddhist scriptures, the transmission and translation of Indian Buddhist ‘sutras’ in early medieval China, and revisionist writing on the formation of Chan and other schools of Chinese Buddhism. Moreover, it does so with extensive immersion in the latest scholarship in all of these areas.</t>
  </si>
  <si>
    <t>GreeneEric M.: Eric M. Greene is assistant professor of religious studies at Yale University.BuswellRobert E.: Robert E. Buswell, Jr. holds the Irving and Jean Stone Endowed Chair in Humanities at the University of California, Los Angeles (UCLA), where he is also Distinguished Professor of Buddhist Studies in the Department of Asian Languages and Cultures and founding director of the university’s Center for Buddhist Studies and Center for Korean Studies.Eric M. Greene is assistant professor of religious studies at Yale University.</t>
  </si>
  <si>
    <t>The Mandaean Book of John</t>
  </si>
  <si>
    <t>Critical Edition, Translation, and Commentary</t>
  </si>
  <si>
    <t>Häberl, Charles G. / McGrath, James F.</t>
  </si>
  <si>
    <t>Christian Apocrypha</t>
  </si>
  <si>
    <t xml:space="preserve"> REL015000 RELIGION / Christianity / History; REL033000 RELIGION / History</t>
  </si>
  <si>
    <t>Given the degree of popular fascination with Gnostic religions, it is surprising how few pay attention to the one such religion that has survived from antiquity until the present day: Mandaism. Mandaeans, who esteem John the Baptist as the most famous adherent to their religion, have in our time found themselves driven from their historic homelands by war and oppression. Today, they are a community in crisis, but they provide us with unparalleled access to a library of ancient Gnostic scriptures, as part of the living tradition that has sustained them across the centuries. Gnostic texts such as these have caught popular interest in recent times, as traditional assumptions about the original forms and cultural contexts of related religious traditions, such as Judaism, Christianity, and Islam, have been called into question. However, we can learn only so much from texts in isolation from their own contexts. Mandaean literature uniquely allows us not only to increase our knowledge about Gnosticism, and by extension all these other religions, but also to observe the relationship between Gnostic texts, rituals, beliefs, and living practices, both historically and in the present day.</t>
  </si>
  <si>
    <t xml:space="preserve"> To sum up, the impressive new edition of The Mandaean book of John is indeed awelcome one. The editors have presented the scholarly community with an up-todate,well-arranged, accurate edition accompanied by a fluent English translationand enlightening commentary. Thanks to the great efforts of Charles G. Häberland James F. McGrath we now have an almost full picture of one of the mostimportant compositions of the Mandaean congregation.  Ohad Abudraham in: Journal of Ecclesiastical History 2021</t>
  </si>
  <si>
    <t>Charles G. Häberl, Rutgers University, New Brunswick, NJ, U.S.A. and James F. McGrath, Butler University, Indianapolis, IN, U.S.A.</t>
  </si>
  <si>
    <t>Commemorating the Dead</t>
  </si>
  <si>
    <t>Texts and Artifacts in Context. Studies of Roman, Jewish and Christian Burials</t>
  </si>
  <si>
    <t>Brink, Laurie / Green, Deborah</t>
  </si>
  <si>
    <t xml:space="preserve"> HIS002020 HISTORY / Ancient / Rome; HIS019000 HISTORY / Middle East / Israel &amp; Palestine; HIS022000 HISTORY / Jewish; REL006100 RELIGION / Biblical Criticism &amp; Interpretation / New Testament; REL015000 RELIGION / Christianity / History; REL040010 RELIGION / Judaism / Rituals &amp; Practice; REL040030 RELIGION / Judaism / History; REL055000 RELIGION / Christian Rituals &amp; Practice / General; REL072000 RELIGION / Antiquities &amp; Archaeology; REL094000 RELIGION / Christianity / Denominations</t>
  </si>
  <si>
    <t>The distinctions and similarities among Roman, Jewish, and Christian burials can provide evidence of social networks, family life, and, perhaps, religious sensibilities. Is the Roman development from columbaria to catacombs the result of evolving religious identities or simply a matter of a change in burial fashions? Do the material remains from Jewish burials evidence an adherence to ancient customs, or the adaptation of rituals from surrounding cultures? What Greco-Roman funerary images were taken over and  baptized  as Christian ones? The answers to these and other questions require that the material culture be viewed, whenever possible, in situ, through multiple disciplinary lenses and in light of ancient texts. Roman historians (John Bodel, Richard Saller, Andrew Wallace-Hadrill), archaeologists (Susan Stevens, Amy Hirschfeld), scholars of rabbinic period Judaism (Deborah Green), Christian history (Robin M. Jensen), and the New Testament (David Balch, Laurie Brink, O.P., Margaret M. Mitchell, Carolyn Osiek, R.S.C.J.) engaged in a research trip to Rome and Tunisia to investigate imperial period burials first hand. Commemorting the Dead is the result of a three year scholarly conversation on their findings.</t>
  </si>
  <si>
    <t xml:space="preserve"> Ein Abkürzungsverzeichnis, eine ausführliche Bibliographie und ein Register machen diesen höchst verdienstvollen Band zu einer inspirierenden Grundlage für weitere Forschungen zur antiken Bestattungskultur und zum Platz des frühen Christentums in seiner römischen Mitwelt. Jürgen Zangenberg in: Theologische Literaturzeitung 7-8/2011  In Commemorating the Dead, scholars provide perceptive and thought-provoking insights into many of these questions. Their research stimulates and raises critical questions for on-going research. Terri Bednarz in: Catholic Library World 4/2010  [...] so handelt es sich [...] um einen sehr gelungenen Beitrag zur Diskussion um die Geschichte der spätantiken Bestattungsbräuche. Schmitz-Esser in: Sehepunkte.de 9/2009</t>
  </si>
  <si>
    <t>Laurie Brink, O.P., Catholic Theological Union, Chicago, Illinois, USA Deborah Green, University of Oregon, USA.</t>
  </si>
  <si>
    <t>At Home and Abroad</t>
  </si>
  <si>
    <t>The Politics of American Religion</t>
  </si>
  <si>
    <t>Hurd, Elizabeth Shakman / Sullivan, Winnifred Fallers</t>
  </si>
  <si>
    <t>Religion, Culture, and Public Life</t>
  </si>
  <si>
    <t xml:space="preserve"> HIS036000 HISTORY / United States / General; POL011000 POLITICAL SCIENCE / International Relations / General; REL084000 RELIGION / Religion, Politics &amp; State</t>
  </si>
  <si>
    <t>From right to left, notions of religion and religious freedom are fundamental to how many Americans have understood their country and themselves. Ideas of religion, politics, and the interplay between them are no less crucial to how the United States has engaged with the world beyond its borders. Yet scholarship on American religion tends to bracket the domestic and foreign, despite the fact that assumptions about the differences between ourselves and others deeply shape American religious categories and identities.At Home and Abroad bridges the divide in the study of American religion, law, and politics between domestic and international, bringing together diverse and distinguished authors from religious studies, law, American studies, sociology, history, and political science to explore interrelations across conceptual and political boundaries. They bring into sharp focus the ideas, people, and institutions that provide links between domestic and foreign religious politics and policies. Contributors break down the categories of domestic and foreign and inquire into how these taxonomies are related to other axes of discrimination, asking questions such as: What and who counts as “home” or “abroad,” how and by whom are these determinations made, and with what consequences?Offering a new approach to theorizing the politics of religion in the context of the American nation-state, At Home and Abroad also interrogates American religious exceptionalism and illuminates imperial dynamics beyond the United States.</t>
  </si>
  <si>
    <t>AcknowledgmentsIntroduction: Religion, Law, and Politics, American Style, by Elizabeth Shakman Hurd and Winnifred Fallers SullivanPart I: Making Religion American1. A Home, Made Abroad: American Religion from Colonies Through the Civil War, by Evan Haefeli2. “A Perfect, Irrevocable Gift”: Recognizing the Proprietary Church in Puerto Rico 1898–1908, by David Maldonado Rivera3. Home Rule: Equitable Justice in Progressive Chicago and the Philippines, by Nancy Buenger4. America Is Hard to See, by Courtney BenderPart II: Making Ourselves5. Homemaking in Palestine: Jessie Sampter, Religion, and Relation, by Sarah Imhoff6. On the Abroad of a Different Home: Muhammad Ali in Micro-Scope, by M. Cooper Harriss7. Domestic Bones, Foreign Land, and the Kingdom Come: Jurisdictions of Religion in Contemporary Hawaii, by Greg Johnson8. “Legacy,” by Matthew SchererPart III: Inside/Outside9. The Rule of Law, by Winnifred Fallers Sullivan10. Double Standards in a Tripartite World, by Jolyon Baraka Thomas11. The Cultural Politics of Yoga in India and the United States, by Sunila S. Kale and Christian Lee Novetzke12. Border Religion, by Elizabeth Shakman HurdPart IV: Abroad13. Established Authorities: Theology, the State, and the Apartheid Struggle, by Melani McAlister14. In Search of Normcore? Religion at Home and Abroad in Norway, by Helge Årsheim15. When Home Becomes Abroad, and Abroad Becomes Home: Thinking American Empire Through a New Sudan, by Noah SalomonAfterword: Double Vision, Double Cross: American Exceptionalism, Borders, and the Study of Religion, by Pamela E. KlassenBibliographyList of ContributorsIndex</t>
  </si>
  <si>
    <t>Amanda Porterfield, author of Corporate Spirit: Religion and the Rise of the Modern Corporation:At Home and Abroad is a stimulating collection of essays that makes a major contribution in advancing understanding of how foreign and domestic policy have operated together, with respect to religion. Certain to be well-received.</t>
  </si>
  <si>
    <t>Elizabeth Shakman Hurd is professor of political science and the Crown Chair in Middle East Studies at Northwestern University. She is the author of The Politics of Secularism in International Relations (2008) and Beyond Religious Freedom: The New Global Politics of Religion (2015).Winnifred Fallers Sullivan is Provost Professor in the Department of Religious Studies, director of the Center for Religion and the Human, and affiliated professor of law at Indiana University Bloomington. Her books include The Impossibility of Religious Freedom (2005) and Church State Corporation: Construing Religion in U.S. Law (2020).</t>
  </si>
  <si>
    <t>A Little History of Religion</t>
  </si>
  <si>
    <t>Holloway, Richard</t>
  </si>
  <si>
    <t>Little Histories</t>
  </si>
  <si>
    <t xml:space="preserve"> HIS037000 HISTORY / World; REL017000 RELIGION / Comparative Religion; REL033000 RELIGION / History</t>
  </si>
  <si>
    <t>For curious readers young and old, a rich and colorful history of religion from humanity´s earliest days to our own contentious times In an era of hardening religious attitudes and explosive religious violence, this book offers a welcome antidote. Richard Holloway retells the entire history of religion&amp;mdashfrom the dawn of religious belief to the twenty-first century&amp;mdashwith deepest respect and a keen commitment to accuracy. Writing for those with faith and those without, and especially for young readers, he encourages curiosity and tolerance, accentuates nuance and mystery, and calmly restores a sense of the value of faith. &amp;#160 Ranging far beyond the major world religions of Judaism, Islam, Christianity, Buddhism, and Hinduism, Holloway also examines where religious belief comes from, the search for meaning throughout history, today´s fascinations with Scientology and creationism, religiously motivated violence, hostilities between religious people and secularists, and more. Holloway proves an empathic yet discerning guide to the enduring significance of faith and its power from ancient times to our own.</t>
  </si>
  <si>
    <t>“Simply extraordinary… He adopts a simple but not simplistic style… a book of inquiry, even illumination, not of unrelenting argument.”—Hugh MacDonald, Glasgow Herald</t>
  </si>
  <si>
    <t>Richard Holloway, former Bishop of Edinburgh and Primus of the Scottish Episcopal Church, is an internationally popular writer and broadcaster. His more than twenty books include the best-selling Leaving Alexandria: A Memoir of Faith and Doubt. He lives in Edinburgh, UK.</t>
  </si>
  <si>
    <t>Pantheologies</t>
  </si>
  <si>
    <t>Gods, Worlds, Monsters</t>
  </si>
  <si>
    <t>Rubenstein, Mary-Jane</t>
  </si>
  <si>
    <t xml:space="preserve"> PHI022000 PHILOSOPHY / Religious; REL047000 RELIGION / Mysticism; REL051000 RELIGION / Philosophy; REL114000 RELIGION / Ancient; REL115000 RELIGION / Blasphemy, Heresy &amp; Apostasy</t>
  </si>
  <si>
    <t>Pantheism is the idea that God and the world are identical—that the creator, sustainer, destroyer, and transformer of all things is the universe itself. From a monotheistic perspective, this notion is irremediably heretical since it suggests divinity might be material, mutable, and multiple. Since the excommunication of Baruch Spinoza, Western thought has therefore demonized what it calls pantheism, accusing it of incoherence, absurdity, and—with striking regularity—monstrosity.In this book, Mary-Jane Rubenstein investigates this perennial repugnance through a conceptual genealogy of pantheisms. What makes pantheism “monstrous”—at once repellent and seductive—is that it scrambles the raced and gendered distinctions that Western philosophy and theology insist on drawing between activity and passivity, spirit and matter, animacy and inanimacy, and creator and created. By rejecting the fundamental difference between God and world, pantheism threatens all the other oppositions that stem from it: light versus darkness, male versus female, and humans versus every other organism. If the panic over pantheism has to do with a fear of crossed boundaries and demolished hierarchies, then the question becomes what a present-day pantheism might disrupt and what it might reconfigure. Cobbling together heterogeneous sources—medieval heresies, their pre- and anti-Socratic forebears, general relativity, quantum mechanics, nonlinear biologies, multiverse and indigenous cosmologies, ecofeminism, animal and vegetal studies, and new and old materialisms—Rubenstein assembles possible pluralist pantheisms. By mobilizing this monstrous mixture of unintentional God-worlds, Pantheologies gives an old heresy the chance to renew our thinking.</t>
  </si>
  <si>
    <t>AcknowledgmentsPrefaceIntroduction: The Matter with PantheismPanic1. PanPanterruption2. HylePanfusion3. CosmosPancarnation4. TheosPandemoniumNotesBibliographyIndex</t>
  </si>
  <si>
    <t>Rubenstein's examination of pantheism renders a comprehensive and pluralistic view of the cosmos that will interest readers curious about the intersection of religion and philosophy.Catherine Keller, author of Political Theology of the Earth: Our Planetary Emergency and the Struggle for a New Public:It is not out of charity or historicism that Mary-Jane Rubenstein channels this maligned, misunderstood, and mangled legacy. No, there is something in the pan of theism that our Anthropocene mess of a species (its atheists and its theologians included) needs. Now. Mesmerized by the brilliant weave of Pantheologies’ irresistible irony, gorgeous prose, and holographic erudition, readers will be hooked by a mystery too suspenseful in its plotline and too urgent in its intersections to set aside.Nancy Frankenberry, editor of The Faith of Scientists: In Their Own Words:In Pantheologies, Mary-Jane Rubenstein answers the old problem of the One and the Many by offering a resolute triumph of the Many over the One. Give Rubenstein a One—any one—and she will make a Many out of it. I applaud this temperament, as William James called it, and the intuition that it generates and reflects. Multiplicity, thy name is woman. Rubenstein will save us every time from the totalitarian tendencies of certain regions of process philosophy, from the Teutonic idealisms of post-Hegelian theologies, even from the totalizing forms of monistic pantheisms.Jane Bennett, author of Vibrant Matter: A Political Ecology of Things:Pantheologies is an elegant and lively tour of pantheism and of the racialized gender panics it has prompted in Euro-American thought. I leave the book with the sense that the goat-god Pan is still roaming around, disrupting the either/ors of Western metaphysics and presenting a cosmos both more amazing and more discomfiting. Rubenstein has written an excellent book.</t>
  </si>
  <si>
    <t>RubensteinMary-Jane: Mary-Jane Rubenstein is professor of religion feminist, gender, and sexuality studies and science in society at Wesleyan University. She is the author of Strange Wonder: The Closure of Metaphysics and the Opening of Awe(Columbia, 2009) and Worlds Without End: The Many Lives of the Multiverse (Columbia, 2014) and the coeditor of Entangled Worlds: Religion, Science, and New Materialisms (with Catherine Keller, 2017).Mary-Jane Rubenstein is professor of religion feminist, gender, and sexuality studies and science in society at Wesleyan University. She is the author of Strange Wonder: The Closure of Metaphysics and the Opening of Awe (Columbia, 2009) and Worlds Without End: The Many Lives of the Multiverse (Columbia, 2014) and the coeditor of Entangled Worlds: Religion, Science, and New Materialisms (with Catherine Keller, 2017).</t>
  </si>
  <si>
    <t>The Spirit Says</t>
  </si>
  <si>
    <t>Inspiration and Interpretation in Israelite, Jewish, and Early Christian Texts</t>
  </si>
  <si>
    <t>Herms, Ronald / Levison, John R. / Wright, Archie T.</t>
  </si>
  <si>
    <t>Ekstasis: Religious Experience from Antiquity to the Middle Ages</t>
  </si>
  <si>
    <t xml:space="preserve"> LIT004210 LITERARY CRITICISM / Jewish; REL000000 RELIGION / General; REL006090 RELIGION / Biblical Criticism &amp; Interpretation / Old Testament; REL006100 RELIGION / Biblical Criticism &amp; Interpretation / New Testament</t>
  </si>
  <si>
    <t>The Spirit Says offers a stunning collection of articles by an influential assemblage of scholars, all of whom lend considerable insight to the relationship between inspiration and interpretation. They address this otherwise intractable question with deft and occasionally daring readings of a variety of texts from the ancient world, including—but not limited to—the scriptures of early Judaism and Christianity.   The thrust of this book can be summed up not so much in one question as in four:   o What is the role of revelation in the interpretation of Scripture?   o What might it look like for an author to be inspired?   o What motivates a claim to the inspired interpretation of Scripture?   o Who is inspired to interpret Scripture?   More often than not, these questions are submerged in this volume under the tame rubrics of exegesis and hermeneutics, but they rise in swells and surges too to the surface, not just occasionally but often. Combining an assortment of prominent voices, this book does not merely offer signposts along the way. It charts a pioneering path toward a model of interpretation that is at once intellectually robust and unmistakably inspired.</t>
  </si>
  <si>
    <t>Ronald Herms, Fresno Pacific U., USA, John R. Levison, Southern Methodist U., USA, Archie T. Wright, London School of Theology, UK.</t>
  </si>
  <si>
    <t>Margery Kempe and Translations of the Flesh</t>
  </si>
  <si>
    <t>Lochrie, Karma</t>
  </si>
  <si>
    <t>New Cultural Studies</t>
  </si>
  <si>
    <t xml:space="preserve"> LIT011000 LITERARY CRITICISM / Medieval; REL015000 RELIGION / Christianity / History</t>
  </si>
  <si>
    <t>Selected by Choice magazine as an Outstanding Academic Book for 1999Karma Lochrie demonstrates that women were associated not with the body but rather with the flesh, that disruptive aspect of body and soul which Augustine claimed was fissured with the Fall of Man. It is within this framework that she reads The Book of Margery Kempe, demonstrating the ways in which Kempe exploited the gendered ideologies of flesh and text through her controversial practices of writing, her inappropriate-seeming laughter, and the most notorious aspect of her mysticism, her  hysterical  weeping expressions of religious desire. Lochrie challenges prevailing scholarly assumptions of Kempe's illiteracy, her role in the writing of her book, her misunderstanding of mystical concepts, and the failure of her book to influence a reading community. In her work and her life, Kempe consistently crossed the barriers of those cultural taboos designed to exclude and silence her.Instead of viewing Kempe as marginal to the great mystical and literary traditions of the late Middle Ages, this study takes her seriously as a woman responding to the cultural constraints and exclusions of her time. Margery Kempe and Translations of the Flesh will be of interest to students and scholars of medieval studies, intellectual history, and feminist theory.</t>
  </si>
  <si>
    <t xml:space="preserve"> A feminist analysis of the writing of the fifteenth-century English mystic, showing how Kempe exploited the gendered ideologies of flesh and text, violated taboos, and responded to the constraints of her time. &amp;mdashBook News, Inc.</t>
  </si>
  <si>
    <t>Karma Lochrie is Ruth Halls Professor of English at Indiana University. She is the author of Covert Operations: The Medieval Uses of Secrecy, also available from the University of Pennsylvania Press.</t>
  </si>
  <si>
    <t>Islamisation</t>
  </si>
  <si>
    <t>Comparative Perspectives from History</t>
  </si>
  <si>
    <t>Peacock, A. C. S.</t>
  </si>
  <si>
    <t>Edinburgh University Press</t>
  </si>
  <si>
    <t xml:space="preserve"> REL037000 RELIGION / Islam / General; REL037010 RELIGION / Islam / History; REL054000 RELIGION / Reference</t>
  </si>
  <si>
    <t>Examines Islamisation as both a cultural and religious phenomenonThe spread of Islam and the process of Islamisation (meaning both conversion to Islam and the adoption of Muslim culture) is explored in the twenty-four chapters of this volume. Taking a comparative perspective, both the historical trajectory of Islamisation and the methodological problems in its study are addressed, with coverage moving from Africa to China and from the seventh century to the start of the colonial period in 1800.Key questions are addressed. What is meant by Islamisation? How far was the spread of Islam as a religion bound up with the spread of Muslim culture? To what extent are Islamisation and conversion parallel processes? How is Islamisation connected to Arabisation? What role do vernacular Muslim languages play in the promotion of Muslim culture?The broad, comparative perspective allows readers to develop a thorough understanding of the process of Islamisation over eleven centuries of its history.Open Access ChapterFrom Shahāda to &amp;lsquoAqīda: Conversion to Islam, Catechisation, and Sunnitisation in Sixteenth-Century Ottoman Rumeli, Tijana Krstić. Read the chapter for free on our website (PDF)Key FeaturesDivided into eight sections: Conversion and Islamisation: Theoretical Approaches The Early Islamic and Medieval Middle East The Muslim West Sub-Saharan Africa The Balkans Central Asia South Asia Southeast Asia and the Far EastAmbitious in scope, it offers a broad chronological and geographical range covering every significant region of the Muslim worldContributions illustrate the most innovative modern research from a variety of disciplines including art, archaeology, literature and historyIncludes fou</t>
  </si>
  <si>
    <t>Heaven's Gate</t>
  </si>
  <si>
    <t>America's UFO Religion</t>
  </si>
  <si>
    <t>Zeller, Benjamin E.</t>
  </si>
  <si>
    <t xml:space="preserve"> OCC023000 BODY, MIND &amp; SPIRIT / Supernatural; REL000000 RELIGION / General</t>
  </si>
  <si>
    <t>2015 Best Book Award from the Communal Studies AssociationThe captivating story of the people of Heaven`s Gate, a religious group focused on transcending humanity and the Earth, and seeking salvation in the literal heavens on board a UFO.  In March 1997, thirty-nine people in Rancho Santa Fe, California, ritually terminated their lives. To outsiders, it was a mass suicide. To insiders, it was a graduation. This act was the culmination of over two decades of spiritual and social development for the members of Heaven`s Gate.In this fascinating overview, Benjamin Zeller not only explores the question of why the members of Heaven`s Gate committed ritual suicides, but interrogates the origin and evolution of the religion, its appeal, and its practices. By tracking the development of the history, social structure, and worldview of Heaven`s Gate, Zeller draws out the ways in which the movement was both a reflection and a microcosm of larger American culture.The group emerged out of engagement with Evangelical Christianity, the New Age movement, science fiction and UFOs, and conspiracy theories, and it evolved in response to the religious quests of baby boomers, new religions of the counterculture, and the narcissistic pessimism of the 1990s. Thus, Heaven`s Gate not only reflects the context of its environment, but also reveals how those forces interacted in the form of a single religious body. In the only book-length study of Heaven`s Gate, Zeller traces the roots of the movement, examines its beliefs and practices, and tells the captivating story of its people.</t>
  </si>
  <si>
    <t>Leigh E. Schmidt,Mallinckrodt Distinguished University Professor in the Humanities, Washington University in St. Loui:The glare of media attention has long since passed from Heavens Gate and its group suicide in 1997, but Benjamin Zeller now brings a far more discerning light to the movements history, beliefs, and practices. He carefully situates the group within the broader religious culture of the late twentieth century, including its substantial engagement with both Protestant Christianity and New Age currents. In the process, he turns Heavens Gate, an idiosyncratic UFO religion, into one richly emblematic of Americas questing, apocalyptic cultural landscape.George Chryssides,University of Birmingham:Despite the extensive media coverage of the Heavens Gate suicides in 1997, no single-authored academic book has yet been written about this group. This volume thus fills an important gap. This is an extremely valuable book, which should be of interest not merely in academic circles, but more widely. Anyone who has an interest in new religions and wonders how a charismatic leader can persuade 39 people to commit collective suicide will find it a highly readable account of Marshall Herff Applewhite and his followers.Eugene V. Gallagher,author of Why Waco? Cults and the Battle for Religious Freedom in America:A dramatic and engaging story. The writing is crisp and clear, and the argument, particularly about the indebtedness of Heavens Gate to the Bible and Christianity, as well as to New Age and UFO milieux, is well-articulated and persuasive. Zeller effectively captures the particularity of the members of Heavens Gate, why they thought and acted as they did, and what led them to the fateful decisions to take their own lives. In the process he rescues them from being dismissed as mindless 'cult members' and makes understanding them both more challenging and more rewarding. This volume should become the standard reference on Heavens Gate.Zeller has w</t>
  </si>
  <si>
    <t>ZellerBenjamin E.: Benjamin E. Zeller is Assistant Professor of Religion at Lake Forest College.BalchRobert W.: Robert W. Balch is Professor of Sociology at the University of Montana.</t>
  </si>
  <si>
    <t>Shinto</t>
  </si>
  <si>
    <t>The Way Home</t>
  </si>
  <si>
    <t>Kasulis, Thomas P.</t>
  </si>
  <si>
    <t>Dimensions of Asian Spirituality</t>
  </si>
  <si>
    <t>21</t>
  </si>
  <si>
    <t>Nine out of ten Japanese claim some affiliation with Shinto, but in the West the religion remains the least studied of the major Asian spiritual traditions. It is so interlaced with Japanese cultural values and practices that scholarly studies usually focus on only one of its dimensions: Shinto as a  nature religion,  an  imperial state religion,  a  primal religion,  or a  folk amalgam of practices and beliefs.  Thomas Kasulis’ fresh approach to Shinto explains with clarity and economy how these different aspects interrelate.As a philosopher of religion, he first analyzes the experiential aspect of Shinto spirituality underlying its various ideas and practices. Second, as a historian of Japanese thought, he sketches several major developments in Shinto doctrines and institutions from prehistory to the present, showing how its interactions with Buddhism, Confucianism, and nationalism influenced its expression in different times and contexts. In Shinto’s idiosyncratic history, Kasulis finds the explicit interplay between two forms of spirituality: the  existential  and the  essentialist.  Although the dynamic between the two is particularly striking and accessible in the study of Shinto, he concludes that a similar dynamic may be found in the history of other religions as well. Two decades ago, Kasulis’ Zen Action/Zen Person brought an innovative understanding to the ideas and practices of Zen Buddhism, an understanding influential in the ensuing decades of philosophical Zen studies. Shinto: The Way Home promises to do the same for future Shinto studies.</t>
  </si>
  <si>
    <t>KasulisThomas P.: Thomas P. Kasulis is University Distinguished Scholar and Professor Emeritus in Comparative Studies at the Ohio State University, where he has taught in the departments of comparative studies, philosophy, and East Asian studies.</t>
  </si>
  <si>
    <t>The Psalms According to the Syriac Peshitta Version with English Translation</t>
  </si>
  <si>
    <t>This volume is part of a series of English translations of the Syriac Peshitta along with the Syriac text carried out by an international team of scholars. Richard Taylor has translated the text, while Kiraz has prepared the Syriac text in the west Syriac script, fully vocalized and pointed. The translation and the Syriac text are presented on facing pages so that both can be studied together. All readers are catered for: those wanting to read the text in English, those wanting to improve their grasp of Syriac by reading the original language along with a translation, and those wanting to focus on a fully vocalized Syriac text.</t>
  </si>
  <si>
    <t>Judges According to the Syriac Peshitta Version with English Translation</t>
  </si>
  <si>
    <t>This volume is part of a series of English translations of the Syriac Peshi?ta along with the Syriac text carried out by an international team of scholars.</t>
  </si>
  <si>
    <t>Judges_Syriac (page 209)</t>
  </si>
  <si>
    <t>The Beta Israel</t>
  </si>
  <si>
    <t>Falasha in Ethiopia: From Earliest Times to the Twentieth Century</t>
  </si>
  <si>
    <t>Kaplan, Steven B.</t>
  </si>
  <si>
    <t xml:space="preserve"> REL040030 RELIGION / Judaism / History</t>
  </si>
  <si>
    <t>...balanced and well informed...a striking piece of scholarship aimed at demythologizing the origins of the Ethiopian Falasha.-Foreign AffairsKaplan's definitive treatment will be of interest to students and scholars of Jewish history, African history, and comparative religion, as well as anyone interested in Jewish affairs and the modern Middle East. The Midwest Book ReviewKaplan's conceptualizations are judicious and clearly expressed...incisive and well documented... and provides essential background for the process of assimilation now taking lace in Israel.-The International Journal of African Historical Studies Kaplan's able interdisciplinary approach is of great value for persons interested in religion, civilization, and process of change.-Religious Studies Review Kaplan's well-written, lucid presentation make[s] this important, competent contribution accessible to all levels of readers.  Highly recommended.ChoiceInsightful and thorough, a welcome contribution.Kay Kaufman Shelemay, Professor of Music, Harvard UniversityUndoubtedly the most detailed, most scholarly, and most dispassionate argument of Falasha history hitherto published. [T]his work deserves ... the most careful study by all those (and in particular in Israel) who have any practical or scholarly connection with the Beta Israel.-- Edward UllendorffEmeritus Professor of Ethiopian Studies, University of LondonFellow of the British AcademyGiven Kaplan's facility with both written and oral sources, he is in a unique position to synthesize and reconcile the new historical findings of ethnographers with the written sources and differing conclusions of earlier historians and linguists. His work is insightful and thorough, a welcome contribution.-- Kay Shelemay, Wesleyan University The origin of the Black Jews of Ethiopia has long been a source of fascination and controversy. Their condition and future continues to generate debate. The culmination of almost a decade</t>
  </si>
  <si>
    <t>KaplanSteven B.: Dr. Steven Kaplan is Senior Lecturer in Comparative Religion and African Studies and Chair of the African Studies Department at Hebrew University of Jerusalem. He is the author of The Beta Israel (Falasha) in Ethiopia: From Earliest Times to the Twentieth Century, also published by New York University Press.</t>
  </si>
  <si>
    <t>Torah Queeries</t>
  </si>
  <si>
    <t>Weekly Commentaries on the Hebrew Bible</t>
  </si>
  <si>
    <t>Shneer, David / Drinkwater, Gregg / Lesser, Joshua</t>
  </si>
  <si>
    <t xml:space="preserve"> REL006060 RELIGION / Bible / Commentaries / Old Testament; REL040040 RELIGION / Judaism / Sacred Writings</t>
  </si>
  <si>
    <t>In the Jewish tradition, reading of the Torah follows a calendar cycle, with a specific portion assigned each week. These weekly portions, read aloud in synagogues around the world, have been subject to interpretation and commentary for centuries.  Following on this ancient tradition, Torah Queeries brings together some of the world`s leading rabbis, scholars, and writers to interpret the Torah through a  bent lens . With commentaries on the fifty-four weekly Torah portions and six major Jewish holidays, the concise yet substantive writings collected here open up stimulating new insights and highlight previously neglected perspectives.This incredibly rich collection unites the voices of lesbian, gay, bisexual, transgender, and straight-allied writers, including some of the most central figures in contemporary American Judaism. All bring to the table unique methods of reading and interpreting that allow the Torah to speak to modern concerns of sexuality, identity, gender, and LGBT life. Torah Queeries offers cultural critique, social commentary, and a vision of community transformation, all done through biblical interpretation. Written to engage readers, draw them in, and, at times, provoke them, Torah Queeries examines topics as divergent as the Levitical sexual prohibitions, the experience of the Exodus, the rape of Dinah, the life of Joseph, and the ritual practices of the ancient Israelites. Most powerfully, the commentaries here chart a future of inclusion and social justice deeply rooted in the Jewish textual tradition.A labor of intellectual rigor, social justice, and personal passions, Torah Queeries is an exciting and important contribution to the project of democratizing Jewish communities, and an essential guide to understanding the intersection of queerness and Jewishness.</t>
  </si>
  <si>
    <t>Torah Queeries attempts to be a broader study of the Five Books of Moses, with discussion of every Torah portion, rather than just those that might be particularly difficult or inspiring to LGBT Jews.This book, an indispensable resource for all teachers and learners of Torah, in the best way possible makes queers of us all.While the CJM invites artists to interpret the weeks Torah portions, Torah Queeries invites LGBT individuals and allies to do so. Both should be celebrated and embraced for their creativity, innovation, and depth.The goal of the book is to bring a new set of voices to Torah.The Rabbinic oft-name for Torah (Learning) is  (Reading) which carries the root  (call), thus seeding the scriputural charge,  (interpret me). Sixty briskly written, argumentative, apologetic, slightly political commentaries successfully do so in the spirit of religious freedom and equalitarian (sic)tolerance.The tone of the commentaries varies greatly: some are scholarly treatises drawing heavily on rabbinic sources, some are sociological or biological studies, while others are deeply moving personal essays. The book includes bibliographical references and an index. Highly recommended for all libraries.The point of all these essays is to make us question ourselves and our assumptions and in this purpose, they succeed. . .these authors offer insights into the Torah text that can speak to everyone, regardless of their gender identity.With Torah Queeries, no longer is the LGBT community an outsider in the Bible...[This volume is] a must for the Jewish bookshelf.Rabbi Joshua Lesser . . . believes it is time for LGBT people to move beyond simply defending their identities from biblically based attacks. As one of the three editors of Torah Queeries: Weekly Commentaries on the Hebrew Bible, he hopes to push such discussions to a new, more complex level.Rabbi Rebecca T. Alpert,author of Whose Torah? A Concise Guide to Progressive Judaism:This unique and</t>
  </si>
  <si>
    <t>DrinkwaterGregg: Gregg Drinkwater is Director for Special Projects at Keshet, an organization working for the full inclusion of LGBT Jews in Jewish life.LesserJoshua: Joshua Lesser is the rabbi of Bet Haverim in Atlanta, Georgia, and the founder of the Rainbow Center: A Jewish Response to LGBT people and their families.PlaskowJudith: Judith Plaskow is Professor Emerita of Religious Studies at Manhattan College.ShneerDavid: David Shneer is Director of the Program in Jewish Studies and Associate Professor of History at the University of Colorado at Boulder.</t>
  </si>
  <si>
    <t>The Lord God of Gods</t>
  </si>
  <si>
    <t>Divinity and Deification in Early Judaism</t>
  </si>
  <si>
    <t>Bunta, Silviu</t>
  </si>
  <si>
    <t>35</t>
  </si>
  <si>
    <t xml:space="preserve"> REL040000 RELIGION / Judaism / General</t>
  </si>
  <si>
    <t>The investigation of this book into early Jewish experiences of God begins with calls to discard any categorical and definitional approaches to the literature of early Judaism, and several enduring preconceptions about its mysticism and theology (particularly the relegation of its mysticism to particular texts and themes, and the molding of its theology in the image of medieval and post-medieval Jewish and Christian monotheisms). With this abandonment, the symbolic language of early Jewish texts gives sharper contours to a pre-formal theology, a theology in which God and divinity are more subjects of experience and recognition than of propositions. This clarity leads the investigation to the conclusion that early Judaism is thoroughly mystical and experiences a theology which is neither polytheistic, nor monotheistic, but deificational: there is only one divine selfhood, the divinity of “God,” but he shares his selfhood with “gods,” to varying degrees and always at his discretion. With some important differentiations which are also introduced here, this theology undergirds almost the entirety of early Judaism—the Bible, post-biblical texts, and even classical rabbinic literature. The greatest development over time is only that the boundaries between God and gods become at once clearer and less rigid.</t>
  </si>
  <si>
    <t>Aisha’s Cushion</t>
  </si>
  <si>
    <t>Religious Art, Perception, and Practice in Islam</t>
  </si>
  <si>
    <t>Elias, Jamal J.</t>
  </si>
  <si>
    <t xml:space="preserve"> ART015000 ART / History / General; ART035000 ART / Subjects &amp; Themes / Religious; REL037000 RELIGION / Islam / General</t>
  </si>
  <si>
    <t>Westerners have a strong impression that Islam does not allow religious imagery. Elias corrects this view. Unearthing shades of meaning in Islamic thought throughout history, he argues that Islamic perspectives on representation and perception should be sought in diverse areas such as optics, alchemy, dreaming, vehicle decoration, Sufi metaphysics.</t>
  </si>
  <si>
    <t>ContentsPreface on Abbreviations and ConventionsPrologue: The Promise of a Meaningful Image1. Representation, Resemblance, and Religion2. The Icon and the Idol3. Iconoclasm, Iconophobia, and Islam4. Idols, Icons, and Images in Islam5. Beauty, Goodness, and Wonder6. Alchemy, Appearance, and Essence7. Dreams, Visions, and the Imagination8. Sufism and the Metaphysics of Resemblance9. Words, Pictures, and Signs10. Legibility, Iconicity, and Monumental WritingEpilogueNotesBibliographyAcknowledgmentsIndex</t>
  </si>
  <si>
    <t>Jamal J. Elias is Class of 1965 Endowed Term Professor of Religious Studies at the University of Pennsylvania.</t>
  </si>
  <si>
    <t>Miracles Revisited</t>
  </si>
  <si>
    <t>New Testament Miracle Stories and their Concepts of Reality</t>
  </si>
  <si>
    <t>Alkier, Stefan / Weissenrieder, Annette</t>
  </si>
  <si>
    <t>Synoptic Gospels and Acts</t>
  </si>
  <si>
    <t xml:space="preserve"> ART000000 ART / General; HIS037010 HISTORY / Medieval; REL006100 RELIGION / Biblical Criticism &amp; Interpretation / New Testament; REL033000 RELIGION / History</t>
  </si>
  <si>
    <t>The book revisits New Testament and other miracle stories with regard to three dimensions: 1. It proposes to connect the interpretation of miracle stories to concepts of reality. 2. It emphasizes the political implications of miracle stories and their interpretations. 3. It demands to read miracle stories within its contexts.The book addresses how ancient concepts of reality, always complex, come to expression in stories of miraculous healings and their reception in medicine, art, literature, theology and philosophy, from classic antiquity to the Middle Ages.</t>
  </si>
  <si>
    <t>Stefan Alkier, Goethe-Universität Frankfurt a.M., GermanyAnnette Weissenrieder,San Francisco Theological Seminary and Graduate Theological Union, CA, USA.</t>
  </si>
  <si>
    <t>The Bhagavad Gita</t>
  </si>
  <si>
    <t>Davis, Richard H.</t>
  </si>
  <si>
    <t>23</t>
  </si>
  <si>
    <t xml:space="preserve"> REL032000 RELIGION / Hinduism / General; REL032010 RELIGION / Hinduism / History; REL033000 RELIGION / History</t>
  </si>
  <si>
    <t>The Bhagavad Gita, perhaps the most famous of all Indian scriptures, is universally regarded as one of the world's spiritual and literary masterpieces. Richard Davis tells the story of this venerable and enduring book, from its origins in ancient India to its reception today as a spiritual classic that has been translated into more than seventy-five languages. The Gita opens on the eve of a mighty battle, when the warrior Arjuna is overwhelmed by despair and refuses to fight. He turns to his charioteer, Krishna, who counsels him on why he must. In the dialogue that follows, Arjuna comes to realize that the true battle is for his own soul.Davis highlights the place of this legendary dialogue in classical Indian culture, and then examines how it has lived on in diverse settings and contexts. He looks at the medieval devotional traditions surrounding the divine character of Krishna and traces how the Gita traveled from India to the West, where it found admirers in such figures as Ralph Waldo Emerson, Henry David Thoreau, J. Robert Oppenheimer, and Aldous Huxley. Davis explores how Indian nationalists like Mahatma Gandhi and Swami Vivekananda used the Gita in their fight against colonial rule, and how contemporary interpreters reanimate and perform this classical work for audiences today.An essential biography of a timeless masterpiece, this book is an ideal introduction to the Gita and its insights into the struggle for self-mastery that we all must wage.</t>
  </si>
  <si>
    <t>Like all the great religious books featured in this superb series from Princeton University Press, the Gita has transcended the circumstances of its birth. Rival schools of Hindu theology have risen from various turns of Krishna's phrases, while Westerners have seen echoes of their own traditions. In modern India, Gandhi thought the Gita reflected the eternal battle between light and dark in every human heart, and in the drive for Indian independence, even secular nationalists championed it as a patriotic text. The Gita and the moral issues it raises are still alive.---Brian Bethune, Macleans I thoroughly enjoyed reading this biography of the Bhagavad Gita. Its uniqueness rests in its breadth and historical scope—each chapter opens new contexts and perspectives. Davis is a careful scholar who writes clear, straightforward prose, remarkably free of jargon. —Diana L. Eck, author of India: A Sacred Geography Davis examines the Gita in its own time, in medieval and modern India, in its travels to Europe and America, and beyond—in other words, he presents the long view of this book's life. He is very learned and smart, and writes with a minimum of scholarly jargon, in a very accessible and interesting way. —Thomas R. Trautmann, author of India: Brief History of a CivilizationDavis deftly traces the many reincarnations of this 700-verse poem over the past two millennia, both in India and in the West.---Fiona Capp, Sydney Morning Herald This is an exciting book about an exciting book, namely, the Bhagavad Gita, a text in which Hinduism comes closest to possessing a universal scripture. Davis traces the varying course of its semantic trajectory through history with erudite clarity. A must-read for anyone interested in the Gita. —Arvind Sharma, author of Gandhi: A Spiritual BiographyIn The Bhagavad Gita: A Biography, the latest in the s</t>
  </si>
  <si>
    <t>Richard H. Davis is professor of religion at Bard College. He is the author of Lives of Indian Images and Ritual in an Oscillating Universe: Worshipping Siva in Medieval India (both Princeton).</t>
  </si>
  <si>
    <t>Buddhism and Modernity</t>
  </si>
  <si>
    <t>Sources from Nineteenth-Century Japan</t>
  </si>
  <si>
    <t>Krämer, Hans Martin / Klautau, Orion</t>
  </si>
  <si>
    <t xml:space="preserve"> HIS021000 HISTORY / Asia / Japan; HIS037060 HISTORY / Modern / 19th Century; REL007010 RELIGION / Buddhism / History</t>
  </si>
  <si>
    <t>Japan was the first Asian nation to face the full impact of modernity. Like the rest of Japanese society, Buddhist institutions, individuals, and thought were drawn into the dynamics of confronting the modern age. Japanese Buddhism had to face multiple challenges, but it also contributed to modern Japanese society in numerous ways. Buddhism and Modernity: Sources from Nineteenth-Century Japan makes accessible the voices of Japanese Buddhists during the early phase of high modernity.The volume offers original translations of key texts—many available for the first time in English—by central actors in Japan’s transition to the modern era, including the works of Inoue Enryō, Gesshō, Hara Tanzan, Shimaji Mokurai, Kiyozawa Manshi, Murakami Senshō, Tanaka Chigaku, and Shaku Sōen. All of these writers are well recognized by Buddhist studies scholars and Japanese historians but have drawn little attention elsewhere this stands in marked contrast to the reception of Japanese Buddhism since D. T. Suzuki, the towering figure of Japanese Zen in the first half of the twentieth century. The present book fills the chronological gap between the premodern era and the twentieth century by focusing on the crucial transition period of the nineteenth century.Issues central to the interaction of Japanese Buddhism with modernity inform the five major parts of the work: sectarian reform, the nation, science and philosophy, social reform, and Japan and Asia. Throughout the chapters, the globally entangled dimension—both in relation to the West, especially the direct and indirect impact of Christianity, and to Buddhist Asia—is of great importance. The Introduction emphasizes not only how Japanese Buddhism was part of a broader, globally shared reaction of religions to the specific challenges of modernity, but also goes into great detail in laying out the specifics of the Japanese case.</t>
  </si>
  <si>
    <t>Chad Kohalyk:Buddhism and Modernity is a snapshot of influential Buddhist voices during the nineteenth century, but also offers analysis from leading English-language scholars of Japanese religion in the twenty-first century. . . . It is argued that translated works should be valued much more in academia than they currently are. I certainly agree with that argument, as translations unlock primary sources for the wider scholarly community. I would also extend the argument to include periodically returning to primary sources with a modern, more critical eye—another of this book’s contributions to the field.</t>
  </si>
  <si>
    <t>KlautauOrion: Orion Klautau is associate professor of Japanese studies at the Graduate School of International Cultural Studies, Tohoku University.KrämerHans Martin: Hans Martin Krämer is professor of Japanese studies at the Center for Asian and Transcultural Studies, Heidelberg University.GodartG. Clinton: G. Clinton Godart is associate professor of Japanese studies at the Graduate School of International Cultural Studies, Tohoku University.StoneJacqueline I.: Jacqueline I. Stone is professor of religion at Princeton University.ThomasJolyon Baraka: Jolyon Baraka Thomas is is assistant professor of religious studies at the University of Pennsylvania.Orion Klautau (Editor)  Orion Klautau is associate professor of Japanese studies at the Graduate School of International Cultural Studies, Tohoku University.Hans Martin Krämer (Editor)  Hans Martin Krämer is professor of Japanese studies at the Center for Asian and Transcultural Studies, Heidelberg University.</t>
  </si>
  <si>
    <t>The Religious Ethic and Mercantile Spirit in Early Modern China</t>
  </si>
  <si>
    <t>Yü, Ying-shih</t>
  </si>
  <si>
    <t xml:space="preserve"> BUS023000 BUSINESS &amp; ECONOMICS / Economic History; HIS008000 HISTORY / Asia / China; REL007010 RELIGION / Buddhism / History; REL018000 RELIGION / Confucianism</t>
  </si>
  <si>
    <t>Why did modern capitalism not arise in late imperial China? One famous answer comes from Max Weber, whose The Protestant Ethic and the Spirit of Capitalism gave a canonical analysis of religious and cultural factors in early modern European economic development. In The Religions of China, Weber contended that China lacked the crucial religious impetus to capitalist growth that Protestantism gave Europe.The preeminent historian Ying-shih Yü offers a magisterial examination of religious and cultural influences in the development of China’s early modern economy, both complement and counterpoint to Weber’s inquiry. The Religious Ethic and Mercantile Spirit in Early Modern China investigates how evolving forms of Buddhism, Confucianism, and Daoism created and promulgated their own concepts of the work ethic from the late seventh century into the Qing dynasty. The book traces how religious leaders developed the spiritual significance of labor and how merchants adopted this religious work ethic, raising their status in Chinese society. However, Yü argues, China’s early modern mercantile spirit was restricted by the imperial bureaucratic priority on social order. He challenges Marxists who championed China’s “sprouts of capitalism” during the fifteenth through eighteenth centuries as well as other modern scholars who credit Confucianism with producing dramatic economic growth in East Asian countries. Yü rejects the premise that China needed an early capitalist stage of development moreover, the East Asian capitalism that flourished in the later half of the twentieth century was essentially part of the spread of global capitalism.Now available in English translation, this landmark work has been greatly influential among scholars in East Asia since its publication in Chinese in 1987.</t>
  </si>
  <si>
    <t>Editorial NoteEditor’s IntroductionAuthor’s IntroductionPart I: The Inner-Worldly Reorientation of Chinese Religions1. New Chan (Japanese pronunciation, Zen) Buddhism2. New Religious DaoismPart II: New Developments in the Confucian Ethic3. The Rise of New Confucianism and the Influence of Chan Buddhism4. Establishing the “World of Heaven’s Principles”: The “Other World” of New Confucianism5. “Seriousness Pervading Activity and Tranquility”: The Spiritual Temper of Inner-Worldly Engagement6. “Regarding the World as One’s Responsibility”: The Inner-Worldly Asceticism of New Confucianism7. Similarities and Differences Between Zhu Xi and Lu Xiangshan: The Social Significance of the Division in New ConfucianismPart III: The Spiritual Configuration of Chinese Merchants8. Ming and Qing Confucians’ View of “Securing a Livelihood”9. A New Theory of the Four Categories of People: Changes in the Relationship Between Scholars and Merchants10. Merchants and Confucian Learning11. The Mercantile Ethic12. “The Way of Business”ConclusionNotesBibliographyIndex</t>
  </si>
  <si>
    <t>Peter Perdue, author of China Marches West: The Qing Conquest of Central Eurasia:Even though this book was written over thirty years ago, the questions it raises and the sources and arguments it provides are still quite relevant today, in fact even more so. Yü’s book was a classic when it appeared, and in translation, it will become a very timely intervention.Hans van Ess, president, Max Weber Foundation:Yü’s book is the most original Chinese challenge to Max Weber’s theory of the roots of modern capitalism in the Protestant ethic. This English translation will stimulate discussion that is often hampered by either a lack of understanding of what Weber actually said or insufficient knowledge of Chinese inner-worldly asceticism.Joanna Waley-Cohen, author of The Culture of War in China: Empire and the Military Under the Qing Dynasty:A welcome translation of Yü’s masterly analysis of early modern economic/commercial principles and practice in light of the reorientation of Chinese thought inward. This is intellectual history deeply grounded in real life through primary sources that at once engages Weberian concepts while elucidating the very different context of early modern Chinese society.Wen-hsin Yeh, author of Shanghai Splendor: Economic Ethics in the Making of Modern China:This English translation makes available a seminal text about the norms that sustained the rise of indigenous capitalism in late imperial China. Deeply grounded, compellingly argued, deftly framed in Weberian terms, and expertly edited, this work is a must-read for all who seek orientation in a big-picture understanding of Chinese capitalism over the past five centuries.Jonathan Spence, author of The Search for Modern China:An undertaking only a scholar of the tallest order could have accomplished because the work is not one of “deliberate research,” but one that is built on the knowledge of a lifetime of reading, browsing, and thi</t>
  </si>
  <si>
    <t>Ying-shih Yü is Gordon Wu ’58 Professor of Chinese Studies Emeritus at Princeton University. Awarded the John W. Kluge Prize for Achievement in the Study of Humanity and the inaugural Tang Prize International Award in Sinology, he has published almost sixty books. His works in English include the two-volume Chinese History and Culture (Columbia, 2016).Hoyt Cleveland Tillman is professor emeritus of Chinese history at Arizona State University and the Zhu Zhang Visiting Professor at Hunan University’s Yuelu Academy.</t>
  </si>
  <si>
    <t>Cairo</t>
  </si>
  <si>
    <t>1001 Years of the City Victorious</t>
  </si>
  <si>
    <t>Abu-Lughod, Janet L.</t>
  </si>
  <si>
    <t>Princeton Legacy Library</t>
  </si>
  <si>
    <t>1001  years as a continuous settlement, 100 years as a modern city, Cairo in the 1970s is a complex metropolis. Janet Abu-Lughod traces the social and demographic history of Cairo, demonstrating the continuities and transformations that underlie the organziation of today's city.Originally published in 1971.The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</si>
  <si>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Astrology and Cosmology in the World’s Religions</t>
  </si>
  <si>
    <t>Campion, Nicholas</t>
  </si>
  <si>
    <t xml:space="preserve"> REL000000 RELIGION / General; SOC002000 SOCIAL SCIENCE / Anthropology / General</t>
  </si>
  <si>
    <t>When you think of astrology, you may think of the horoscope section in your local paper, or of Nancy Reagan's consultations with an astrologer in the White House in the 1980s. Yet almost every religion uses some form of astrology: some way of thinking about the sun, moon, stars, and planets and how they hold significance for human lives on earth.  Astrology and Cosmology in the World`s Religions offers an accessible overview of the astrologies of the world's religions, placing them into context within theories of how the wider universe came into being and operates. Campion traces beliefs about the heavens among peoples ranging from ancient Egypt and China, to Australia and Polynesia, and India and the Islamic world.  Addressing each religion in a separate chapter, Campion outlines how, by observing the celestial bodies, people have engaged with the divine, managed the future, and attempted to understand events here on earth. This fascinating text offers a unique way to delve into comparative religions and will also appeal to those intrigued by New Age topics.</t>
  </si>
  <si>
    <t>L. De Danaan:The book is crammed with information, occasionally punctuated by interpretation or analysis. Over 50 pages of notes and bibliography enable readers to check the author's exactitude for him or herself.Stephen McCluskey,West Virginia University: This innovative study presents astrologies and cosmologies - broadly conceived - as counterparts and mirrors of human societies. Unlike most students of astrology, Campion transcends the limitations of the Western tradition to examine the nature and roles of astrological and cosmological concepts in cultures from all continents. His examples provide original insights into how cosmologies shape these cultures' artistic, intellectual, and religious activities.Gareth J. Medway:What is up in the sky has significance in almost every religion, and this book looks at Australia, Oceania, North America, South and Central America, Sub-Sahara Africa, Egypt, China, India, Babylon, Judaism, Classical Greece with Christianity, Islam, and 'Theosophical, New Age, and Pagan Cosmologies.'Jacqueline Feke:Campion's Astrology and Cosmologyis an ambitious examination of cosmologies and astrologies from around the world. The diversity of cultures Campion includes is impressive.</t>
  </si>
  <si>
    <t>CampionNicholas: Nicholas Campion is senior lecturer in the School of Archaeology, History and Anthropology, director of the Sophia Centre for the Study of Cosmology in Culture, and course director of the MA in Cultural Astronomy and Astrology at the University of Wales Trinity Saint David. His books include the two-volume A History of Western Astrology.</t>
  </si>
  <si>
    <t>Beyond the Synagogue</t>
  </si>
  <si>
    <t>Jewish Nostalgia as Religious Practice</t>
  </si>
  <si>
    <t>Gross, Rachel B.</t>
  </si>
  <si>
    <t xml:space="preserve"> REL040030 RELIGION / Judaism / History; REL077000 RELIGION / Faith; SOC049000 SOCIAL SCIENCE / Jewish Studies</t>
  </si>
  <si>
    <t>Reveals nostalgia as a new way of maintaining Jewish continuityIn 2007, the Museum at Eldridge Street opened at the site of a restored nineteenth-century synagogue originally built by some of the first Eastern European Jewish immigrants in New York City. Visitors to the museum are invited to stand along indentations on the floor where footprints of congregants past have worn down the soft pinewood. Here, many feel a palpable connection to the history surrounding them.Beyond the Synagogue argues that nostalgic activities such as visiting the Museum at Eldridge Street or eating traditional Jewish foods should be understood as American Jewish religious practices. In making the case that these practices are not just cultural, but are actually religious, Rachel B. Gross asserts that many prominent sociologists and historians have mistakenly concluded that American Judaism is in decline, and she contends that they are looking in the wrong places for Jewish religious activity. If they looked outside of traditional institutions and practices, such as attendance at synagogue or membership in Jewish Community Centers, they would see that the embrace of nostalgia provides evidence of an alternative, under-appreciated way of being Jewish and of maintaining Jewish continuity. Tracing American Jews’ involvement in a broad array of ostensibly nonreligious activities, including conducting Jewish genealogical research, visiting Jewish historic sites, purchasing books and toys that teach Jewish nostalgia to children, and seeking out traditional Jewish foods, Gross argues that these practices illuminate how many American Jews are finding and making meaning within American Judaism today.</t>
  </si>
  <si>
    <t>Laura Arnold Leibman, author of The Art of the Jewish Family:Brilliant and innovative, Beyond the Synagogue is a game changer. Each chapter draws us in, deepening our understanding of how objects and places participate in nostalgia. Gross’s book is destined to change the way we think about how and where Jews ‘do’ religion.Leigh E. Schmidt, Washington University in St. Louis:In this vivid and convincing work, Rachel Gross creatively expands what counts as religious practice. Museum spaces, deli menus, genealogical enterprises, and children’s toys—Gross explores them all as revealing facets of American Jewish memory, the materials of both nostalgia and ongoing religious expression. She powerfully evokes the longing for remembrance, for a palpable reconnection with the past, contained within seemingly ordinary objects and activities.Sally M. Promey, editor of Sensational Religion: Sensory Cultures in Material Practice:A stunning and timely volume on heritage production and material nostalgia that is sure to be an instant classic on American Jewishness. This is groundbreaking scholarship at multiple levels of analysis: for its compelling reconfigurations of American Jewish religious practice—and for its elegant expansion of American religion’s affective parameters. A must read!Kathryn Lofton, author of Consuming Religion:This studious and careful book is brave and beautiful in equal measure. I defy anyone who reads it to be left unmoved by the power of what Gross records. Beyond the Synagogue proves definitively that studying religion requires thinking about what people feel in the present as they think again about pasts they can't stop retelling.</t>
  </si>
  <si>
    <t>GrossRachel B.: Rachel B. Gross is Assistant Professor and John and Marcia Goldman Chair in American Jewish Studies in the Department of Jewish Studies at San Francisco State University.Rachel B. Gross is Assistant Professor and John and Marcia Goldman Chair in American Jewish Studies in the Department of Jewish Studies at San Francisco State University.</t>
  </si>
  <si>
    <t>The Ramaya?a of Valmiki: An Epic of Ancient India, Volume VII</t>
  </si>
  <si>
    <t>Uttaraka??a</t>
  </si>
  <si>
    <t>151</t>
  </si>
  <si>
    <t>The seventh and final book of the monumental Rāmāyaṇa of Vālmīki, the Uttarakāṇḍa, brings the epic saga to a close with an account of the dramatic events of King Rāma's millennia-long reign. It opens with a colorful history of the demonic race of the rākṣasas and the violent career of Rāma’s villainous foe Rāvaṇa, and later recounts Rāma’s grateful discharge of his allies in the great war at Lankā as well as his romantic reunion with his wife Sītā. But dark clouds gather as Rāma, confronted by scandal over Sītā’s time in captivity under the lustful Rāvaṇa, makes the agonizing decision to banish his beloved wife, now pregnant. As Rāma continues as king, marvelous tales and events unfurl, illustrating the benefits of righteous rule and the perils that await monarchs who fail to address the needs of their subjects.The Uttarakāṇḍa has long served as a point of social and religious controversy largely for its accounts of the banishment of Sītā, as well as of Rāma’s killing of a low-caste ascetic. The translators’ introduction provides a full discussion of these issues and the complex reception history of the Uttarakāṇḍa. This translation of the critical edition also includes exhaustive notes and a comprehensive bibliography.</t>
  </si>
  <si>
    <t>Winner of the 2017 World Sanskrit Award, Indian Council for Cultural Relations</t>
  </si>
  <si>
    <t>Robert P. Goldman is the William and Catherine Magistretti Distinguished Professor of Sanskrit and Indian studies at the University of California, Berkeley, and general editor of the Rāmāyaṇa Translation Project. Sally J. Sutherland Goldman is senior lecturer in Sanskrit at the University of California, Berkeley, and associate editor of the Rāmāyaṇa Translation Project.</t>
  </si>
  <si>
    <t>Scribal Culture and the Making of the Hebrew Bible</t>
  </si>
  <si>
    <t>van der Toorn, Karel</t>
  </si>
  <si>
    <t xml:space="preserve"> REL040030 RELIGION / Judaism / History; REL040040 RELIGION / Judaism / Sacred Writings</t>
  </si>
  <si>
    <t>The scribes of ancient Israel are the main figures behind the Hebrew Bible, and this book tells their story for the first time. Drawing comparisons with the scribal practices of ancient Egypt and Mesopotamia, van der Toorn details the methods, assumptions, and material means that gave rise to biblical texts.</t>
  </si>
  <si>
    <t>ContentsAcknowledgmentsAbbreviationsintroduction1. Books that are not books: Writing in the World of the Bible2. Authorship in Antiquity: Practice and Perception3. In search of the Scribes, I: Comparative Evidence4. In search of the Scribes, II: The Biblical Evidence5. Making books: Scribal Modes of Text Production6. The teaching of Moses: Scribal Culture in the Mirror of  Deuteronomy7. Manufacturing the Prophets: The Book of Jeremiah as Scribal Artifact8. Inventing Revelation: The Scribal Construct of Holy Writ9. Constructing the Canon: The Closure of the Hebrew BibleNotesSelected BibliographyIndex</t>
  </si>
  <si>
    <t>Every decade we see the publication of only one or two works of scholarly excellence that fundamentally advance the understanding of the Hebrew Bible and change the intellectual contours of the biblical field. Karel van der Toorn has accomplished this rarest of intellectual achievements. Different branches of biblical studies, whether literary, theological or historical in orientation, will strongly benefit from this volume.-- Mark S. Smith, Skirball Professor of Bible and Ancient Near Eastern Studies, New York UniversityVan der Toorn has made a masterful case that the Hebrew Bible is the product of the scribal culture of ancient Israel and Judaism. His argument is lucidly and elegantly plotted and relentlessly and convincingly logical. Particularly striking is his ability to bring evidence from other ancient Near Eastern cultures on the scribal craft, especially Mesopotamia, to a penetrating and nuanced elucidation of the Biblical case. In all, this is really a major contribution to Biblical studies and a triumph of the comparative approach to them.-- Peter Machinist, Hancock Professor of Hebrew and Other Oriental Languages, Harvard UniversityKarel van der Toorn has truly swept away a number of improbable theories and at the same time has laid a firm foundation for future research. He cuts through much of the speculation of the recent scholarly debate and proposes new theories that will be controversial but are based on solid evidence. Future debates on this topic will need to take his contributions into account or risk being perceived to be out of touch with the reality of ancient literary practice.-- Robert R. Wilson, Hoober Professor of Religious Studies and Professor of Old Testament, Yale UniversityThis scrupulous study by the Dutch scholar Karel van der Toorn of how the Hebrew Bible was written and then evolved over time is in most respects finely instructive. Some of what Toorn has to say involves</t>
  </si>
  <si>
    <t>Episcopal Networks in Late Antiquity</t>
  </si>
  <si>
    <t>Connection and Communication Across Boundaries</t>
  </si>
  <si>
    <t>Cvetkovic, Carmen Angela / Gemeinhardt, Peter</t>
  </si>
  <si>
    <t>137</t>
  </si>
  <si>
    <t xml:space="preserve"> HIS002000 HISTORY / Ancient / General; HIS002020 HISTORY / Ancient / Rome; REL015000 RELIGION / Christianity / History; REL016000 RELIGION / Institutions &amp; Organizations; REL067080 RELIGION / Christian Theology / History; REL084000 RELIGION / Religion, Politics &amp; State; REL108020 RELIGION / Christian Church / History</t>
  </si>
  <si>
    <t>The rise of the Christian bishop as a key figure of authority in Late Antiquity depended heavily on the episcopal ability to mobilize and manipulate personal networks both locally and globally. This volume explores the nature, quality and breadth of various types of episcopal relationships in order to understand how these relationships were established, cultivated and put to use across cultural, linguistic, social and geographical boundaries.</t>
  </si>
  <si>
    <t>Carmen Angela Cvetković und Peter Gemeinhardt, Georg-August-Universität Göttingen.</t>
  </si>
  <si>
    <t>eBook status</t>
  </si>
  <si>
    <t>HB status</t>
  </si>
  <si>
    <t>PB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</si>
</sst>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0"/>
      <name val="Calibri"/>
      <family val="2"/>
      <scheme val="minor"/>
    </font>
    <font>
      <sz val="16"/>
      <color theme="1"/>
      <name val="Calibri"/>
      <family val="2"/>
      <scheme val="minor"/>
    </font>
    <font>
      <b/>
      <sz val="16"/>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
    <border>
      <left/>
      <right/>
      <top/>
      <bottom/>
      <diagonal/>
    </border>
  </borders>
  <cellStyleXfs count="1">
    <xf numFmtId="0" fontId="0" fillId="0" borderId="0"/>
  </cellStyleXfs>
  <cellXfs count="17">
    <xf numFmtId="0" fontId="0" fillId="0" borderId="0" xfId="0"/>
    <xf numFmtId="0" fontId="2" fillId="2" borderId="0" xfId="0" applyFont="1" applyFill="1"/>
    <xf numFmtId="0" fontId="3" fillId="0" borderId="0" xfId="0" applyFont="1" applyAlignment="1">
      <alignment horizontal="left"/>
    </xf>
    <xf numFmtId="0" fontId="2" fillId="0" borderId="0" xfId="0" applyFont="1"/>
    <xf numFmtId="0" fontId="0" fillId="2" borderId="0" xfId="0" applyFill="1"/>
    <xf numFmtId="0" fontId="4" fillId="0" borderId="0" xfId="0" applyFont="1" applyAlignment="1">
      <alignment horizontal="left"/>
    </xf>
    <xf numFmtId="0" fontId="0" fillId="0" borderId="0" xfId="0" applyFont="1" applyAlignment="1">
      <alignment horizontal="left"/>
    </xf>
    <xf numFmtId="1" fontId="0" fillId="0" borderId="0" xfId="0" applyNumberFormat="1" applyFont="1" applyAlignment="1">
      <alignment horizontal="left"/>
    </xf>
    <xf numFmtId="14" fontId="0" fillId="0" borderId="0" xfId="0" applyNumberFormat="1" applyFont="1" applyAlignment="1">
      <alignment horizontal="left"/>
    </xf>
    <xf numFmtId="49" fontId="0" fillId="0" borderId="0" xfId="0" applyNumberFormat="1" applyFont="1" applyAlignment="1">
      <alignment horizontal="left"/>
    </xf>
    <xf numFmtId="0" fontId="0" fillId="0" borderId="0" xfId="0" applyFont="1"/>
    <xf numFmtId="1" fontId="1" fillId="3" borderId="0" xfId="0" applyNumberFormat="1" applyFont="1" applyFill="1" applyAlignment="1">
      <alignment horizontal="left" vertical="center" wrapText="1"/>
    </xf>
    <xf numFmtId="0" fontId="1" fillId="3" borderId="0" xfId="0" applyFont="1" applyFill="1" applyAlignment="1">
      <alignment horizontal="left" vertical="center" wrapText="1"/>
    </xf>
    <xf numFmtId="0" fontId="1" fillId="3" borderId="0" xfId="0" applyFont="1" applyFill="1" applyAlignment="1">
      <alignment horizontal="left" vertical="center"/>
    </xf>
    <xf numFmtId="49" fontId="1" fillId="3" borderId="0" xfId="0" applyNumberFormat="1" applyFont="1" applyFill="1" applyAlignment="1">
      <alignment horizontal="left" vertical="center" wrapText="1"/>
    </xf>
    <xf numFmtId="14" fontId="1" fillId="3" borderId="0" xfId="0" applyNumberFormat="1" applyFont="1" applyFill="1" applyAlignment="1">
      <alignment horizontal="left" vertical="center"/>
    </xf>
    <xf numFmtId="49" fontId="1" fillId="3" borderId="0" xfId="0" applyNumberFormat="1" applyFont="1" applyFill="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211836</xdr:colOff>
      <xdr:row>6</xdr:row>
      <xdr:rowOff>56388</xdr:rowOff>
    </xdr:to>
    <xdr:pic>
      <xdr:nvPicPr>
        <xdr:cNvPr id="3" name="Picture 2">
          <a:extLst>
            <a:ext uri="{FF2B5EF4-FFF2-40B4-BE49-F238E27FC236}">
              <a16:creationId xmlns:a16="http://schemas.microsoft.com/office/drawing/2014/main" id="{B94FE7D4-FE61-4D51-B152-2A37C3A9091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98701" cy="13365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E5A42-4816-450D-BD60-E6F4E854E73D}">
  <dimension ref="A1:AK209"/>
  <sheetViews>
    <sheetView tabSelected="1" workbookViewId="0">
      <selection activeCell="P1" sqref="P1:P1048576"/>
    </sheetView>
  </sheetViews>
  <sheetFormatPr defaultRowHeight="14.4" x14ac:dyDescent="0.3"/>
  <cols>
    <col min="1" max="1" width="9" bestFit="1" customWidth="1"/>
    <col min="2" max="4" width="14.109375" bestFit="1" customWidth="1"/>
    <col min="10" max="10" width="9" bestFit="1" customWidth="1"/>
    <col min="14" max="14" width="10.5546875" bestFit="1" customWidth="1"/>
    <col min="15" max="19" width="9" bestFit="1" customWidth="1"/>
    <col min="32" max="34" width="9" bestFit="1" customWidth="1"/>
  </cols>
  <sheetData>
    <row r="1" spans="1:37" s="3" customFormat="1" ht="21" x14ac:dyDescent="0.4">
      <c r="A1" s="1"/>
      <c r="B1" s="1"/>
      <c r="C1" s="1"/>
      <c r="D1" s="2" t="s">
        <v>2</v>
      </c>
    </row>
    <row r="2" spans="1:37" x14ac:dyDescent="0.3">
      <c r="A2" s="4"/>
      <c r="B2" s="4"/>
      <c r="C2" s="4"/>
      <c r="D2" s="5" t="s">
        <v>0</v>
      </c>
    </row>
    <row r="3" spans="1:37" x14ac:dyDescent="0.3">
      <c r="A3" s="4"/>
      <c r="B3" s="4"/>
      <c r="C3" s="4"/>
      <c r="D3" s="5" t="s">
        <v>1</v>
      </c>
    </row>
    <row r="4" spans="1:37" x14ac:dyDescent="0.3">
      <c r="A4" s="4"/>
      <c r="B4" s="4"/>
      <c r="C4" s="4"/>
    </row>
    <row r="5" spans="1:37" x14ac:dyDescent="0.3">
      <c r="A5" s="4"/>
      <c r="B5" s="4"/>
      <c r="C5" s="4"/>
    </row>
    <row r="6" spans="1:37" ht="22.8" customHeight="1" x14ac:dyDescent="0.3">
      <c r="A6" s="4"/>
      <c r="B6" s="4"/>
      <c r="C6" s="4"/>
    </row>
    <row r="8" spans="1:37" s="6" customFormat="1" ht="43.2" x14ac:dyDescent="0.3">
      <c r="A8" s="11" t="s">
        <v>3</v>
      </c>
      <c r="B8" s="11" t="s">
        <v>4</v>
      </c>
      <c r="C8" s="11" t="s">
        <v>5</v>
      </c>
      <c r="D8" s="11" t="s">
        <v>6</v>
      </c>
      <c r="E8" s="12" t="s">
        <v>7</v>
      </c>
      <c r="F8" s="12" t="s">
        <v>8</v>
      </c>
      <c r="G8" s="13" t="s">
        <v>9</v>
      </c>
      <c r="H8" s="12" t="s">
        <v>10</v>
      </c>
      <c r="I8" s="12" t="s">
        <v>11</v>
      </c>
      <c r="J8" s="13" t="s">
        <v>12</v>
      </c>
      <c r="K8" s="13" t="s">
        <v>13</v>
      </c>
      <c r="L8" s="14" t="s">
        <v>14</v>
      </c>
      <c r="M8" s="13" t="s">
        <v>15</v>
      </c>
      <c r="N8" s="15" t="s">
        <v>16</v>
      </c>
      <c r="O8" s="12" t="s">
        <v>17</v>
      </c>
      <c r="P8" s="16" t="s">
        <v>18</v>
      </c>
      <c r="Q8" s="13" t="s">
        <v>19</v>
      </c>
      <c r="R8" s="16" t="s">
        <v>20</v>
      </c>
      <c r="S8" s="16" t="s">
        <v>21</v>
      </c>
      <c r="T8" s="13" t="s">
        <v>22</v>
      </c>
      <c r="U8" s="13" t="s">
        <v>23</v>
      </c>
      <c r="V8" s="13" t="s">
        <v>24</v>
      </c>
      <c r="W8" s="13" t="s">
        <v>25</v>
      </c>
      <c r="X8" s="13" t="s">
        <v>26</v>
      </c>
      <c r="Y8" s="12" t="s">
        <v>27</v>
      </c>
      <c r="Z8" s="12" t="s">
        <v>28</v>
      </c>
      <c r="AA8" s="12" t="s">
        <v>29</v>
      </c>
      <c r="AB8" s="12" t="s">
        <v>30</v>
      </c>
      <c r="AC8" s="13" t="s">
        <v>31</v>
      </c>
      <c r="AD8" s="11" t="s">
        <v>32</v>
      </c>
      <c r="AE8" s="11" t="s">
        <v>33</v>
      </c>
      <c r="AF8" s="13" t="s">
        <v>1469</v>
      </c>
      <c r="AG8" s="11" t="s">
        <v>1470</v>
      </c>
      <c r="AH8" s="11" t="s">
        <v>1471</v>
      </c>
      <c r="AI8" s="13" t="s">
        <v>34</v>
      </c>
      <c r="AJ8" s="13" t="s">
        <v>35</v>
      </c>
      <c r="AK8" s="13" t="s">
        <v>36</v>
      </c>
    </row>
    <row r="9" spans="1:37" s="6" customFormat="1" x14ac:dyDescent="0.3">
      <c r="A9" s="6">
        <v>511890</v>
      </c>
      <c r="B9" s="7">
        <v>9781400848058</v>
      </c>
      <c r="C9" s="7"/>
      <c r="D9" s="7"/>
      <c r="F9" s="6" t="s">
        <v>37</v>
      </c>
      <c r="H9" s="6" t="s">
        <v>38</v>
      </c>
      <c r="J9" s="6">
        <v>1</v>
      </c>
      <c r="M9" s="6" t="s">
        <v>39</v>
      </c>
      <c r="N9" s="8">
        <v>41602</v>
      </c>
      <c r="O9" s="6">
        <v>2014</v>
      </c>
      <c r="P9" s="6">
        <v>1304</v>
      </c>
      <c r="Q9" s="6">
        <v>6</v>
      </c>
      <c r="R9" s="6">
        <v>10</v>
      </c>
      <c r="T9" s="6" t="s">
        <v>41</v>
      </c>
      <c r="U9" s="6" t="s">
        <v>42</v>
      </c>
      <c r="V9" s="6" t="s">
        <v>43</v>
      </c>
      <c r="W9" s="6" t="s">
        <v>44</v>
      </c>
      <c r="Y9" s="6" t="s">
        <v>45</v>
      </c>
      <c r="AA9" s="6" t="s">
        <v>46</v>
      </c>
      <c r="AB9" s="6" t="s">
        <v>47</v>
      </c>
      <c r="AC9" s="6">
        <v>124.95</v>
      </c>
      <c r="AF9" s="6" t="s">
        <v>40</v>
      </c>
      <c r="AG9" s="7"/>
      <c r="AH9" s="7"/>
      <c r="AI9" s="6" t="str">
        <f>HYPERLINK("https://doi.org/10.1515/9781400848058")</f>
        <v>https://doi.org/10.1515/9781400848058</v>
      </c>
      <c r="AK9" s="6" t="s">
        <v>48</v>
      </c>
    </row>
    <row r="10" spans="1:37" s="6" customFormat="1" x14ac:dyDescent="0.3">
      <c r="A10" s="6">
        <v>17746</v>
      </c>
      <c r="B10" s="7">
        <v>9783110251586</v>
      </c>
      <c r="C10" s="7">
        <v>9783110186130</v>
      </c>
      <c r="D10" s="7"/>
      <c r="F10" s="6" t="s">
        <v>49</v>
      </c>
      <c r="G10" s="6" t="s">
        <v>50</v>
      </c>
      <c r="I10" s="6" t="s">
        <v>51</v>
      </c>
      <c r="J10" s="6">
        <v>1</v>
      </c>
      <c r="K10" s="6" t="s">
        <v>52</v>
      </c>
      <c r="L10" s="9" t="s">
        <v>53</v>
      </c>
      <c r="M10" s="6" t="s">
        <v>54</v>
      </c>
      <c r="N10" s="8">
        <v>40900</v>
      </c>
      <c r="O10" s="6">
        <v>2012</v>
      </c>
      <c r="P10" s="6">
        <v>1287</v>
      </c>
      <c r="R10" s="6">
        <v>10</v>
      </c>
      <c r="T10" s="6" t="s">
        <v>41</v>
      </c>
      <c r="U10" s="6" t="s">
        <v>55</v>
      </c>
      <c r="V10" s="6" t="s">
        <v>56</v>
      </c>
      <c r="W10" s="6" t="s">
        <v>57</v>
      </c>
      <c r="Y10" s="6" t="s">
        <v>58</v>
      </c>
      <c r="AA10" s="6" t="s">
        <v>59</v>
      </c>
      <c r="AB10" s="6" t="s">
        <v>60</v>
      </c>
      <c r="AC10" s="6">
        <v>410</v>
      </c>
      <c r="AD10" s="6">
        <v>510</v>
      </c>
      <c r="AF10" s="6" t="s">
        <v>40</v>
      </c>
      <c r="AG10" s="6" t="s">
        <v>40</v>
      </c>
      <c r="AH10" s="7"/>
      <c r="AI10" s="6" t="str">
        <f>HYPERLINK("https://doi.org/10.1515/9783110251586")</f>
        <v>https://doi.org/10.1515/9783110251586</v>
      </c>
      <c r="AK10" s="6" t="s">
        <v>48</v>
      </c>
    </row>
    <row r="11" spans="1:37" s="6" customFormat="1" x14ac:dyDescent="0.3">
      <c r="A11" s="6">
        <v>542945</v>
      </c>
      <c r="B11" s="7">
        <v>9780691188157</v>
      </c>
      <c r="C11" s="7"/>
      <c r="D11" s="7"/>
      <c r="F11" s="6" t="s">
        <v>61</v>
      </c>
      <c r="I11" s="6" t="s">
        <v>62</v>
      </c>
      <c r="J11" s="6">
        <v>1</v>
      </c>
      <c r="K11" s="6" t="s">
        <v>63</v>
      </c>
      <c r="L11" s="9" t="s">
        <v>64</v>
      </c>
      <c r="M11" s="6" t="s">
        <v>39</v>
      </c>
      <c r="N11" s="8">
        <v>43256</v>
      </c>
      <c r="O11" s="6">
        <v>2007</v>
      </c>
      <c r="R11" s="6">
        <v>10</v>
      </c>
      <c r="T11" s="6" t="s">
        <v>41</v>
      </c>
      <c r="U11" s="6" t="s">
        <v>42</v>
      </c>
      <c r="V11" s="6" t="s">
        <v>65</v>
      </c>
      <c r="W11" s="6" t="s">
        <v>66</v>
      </c>
      <c r="Y11" s="6" t="s">
        <v>67</v>
      </c>
      <c r="AA11" s="6" t="s">
        <v>68</v>
      </c>
      <c r="AB11" s="6" t="s">
        <v>69</v>
      </c>
      <c r="AC11" s="6">
        <v>205</v>
      </c>
      <c r="AF11" s="6" t="s">
        <v>40</v>
      </c>
      <c r="AG11" s="7"/>
      <c r="AH11" s="7"/>
      <c r="AI11" s="6" t="str">
        <f>HYPERLINK("https://doi.org/10.1515/9780691188157")</f>
        <v>https://doi.org/10.1515/9780691188157</v>
      </c>
      <c r="AK11" s="6" t="s">
        <v>48</v>
      </c>
    </row>
    <row r="12" spans="1:37" s="6" customFormat="1" x14ac:dyDescent="0.3">
      <c r="A12" s="6">
        <v>532620</v>
      </c>
      <c r="B12" s="7">
        <v>9780300197761</v>
      </c>
      <c r="C12" s="7"/>
      <c r="D12" s="7"/>
      <c r="F12" s="6" t="s">
        <v>70</v>
      </c>
      <c r="G12" s="6" t="s">
        <v>71</v>
      </c>
      <c r="H12" s="6" t="s">
        <v>72</v>
      </c>
      <c r="J12" s="6">
        <v>1</v>
      </c>
      <c r="M12" s="6" t="s">
        <v>73</v>
      </c>
      <c r="N12" s="8">
        <v>38500</v>
      </c>
      <c r="O12" s="6">
        <v>2005</v>
      </c>
      <c r="P12" s="6">
        <v>666</v>
      </c>
      <c r="R12" s="6">
        <v>10</v>
      </c>
      <c r="T12" s="6" t="s">
        <v>41</v>
      </c>
      <c r="U12" s="6" t="s">
        <v>74</v>
      </c>
      <c r="V12" s="6" t="s">
        <v>74</v>
      </c>
      <c r="W12" s="6" t="s">
        <v>75</v>
      </c>
      <c r="Y12" s="6" t="s">
        <v>76</v>
      </c>
      <c r="AC12" s="6">
        <v>48.95</v>
      </c>
      <c r="AF12" s="6" t="s">
        <v>40</v>
      </c>
      <c r="AG12" s="7"/>
      <c r="AH12" s="7"/>
      <c r="AI12" s="6" t="str">
        <f>HYPERLINK("https://doi.org/10.12987/9780300197761?locatt=mode:legacy")</f>
        <v>https://doi.org/10.12987/9780300197761?locatt=mode:legacy</v>
      </c>
      <c r="AK12" s="6" t="s">
        <v>48</v>
      </c>
    </row>
    <row r="13" spans="1:37" s="6" customFormat="1" x14ac:dyDescent="0.3">
      <c r="A13" s="6">
        <v>507897</v>
      </c>
      <c r="B13" s="7">
        <v>9781400842056</v>
      </c>
      <c r="C13" s="7"/>
      <c r="D13" s="7"/>
      <c r="F13" s="6" t="s">
        <v>77</v>
      </c>
      <c r="G13" s="6" t="s">
        <v>78</v>
      </c>
      <c r="H13" s="6" t="s">
        <v>79</v>
      </c>
      <c r="J13" s="6">
        <v>1</v>
      </c>
      <c r="M13" s="6" t="s">
        <v>39</v>
      </c>
      <c r="N13" s="8">
        <v>41021</v>
      </c>
      <c r="O13" s="6">
        <v>2012</v>
      </c>
      <c r="P13" s="6">
        <v>848</v>
      </c>
      <c r="R13" s="6">
        <v>10</v>
      </c>
      <c r="T13" s="6" t="s">
        <v>41</v>
      </c>
      <c r="U13" s="6" t="s">
        <v>42</v>
      </c>
      <c r="V13" s="6" t="s">
        <v>80</v>
      </c>
      <c r="W13" s="6" t="s">
        <v>81</v>
      </c>
      <c r="Y13" s="6" t="s">
        <v>82</v>
      </c>
      <c r="AA13" s="6" t="s">
        <v>83</v>
      </c>
      <c r="AB13" s="6" t="s">
        <v>84</v>
      </c>
      <c r="AC13" s="6">
        <v>200</v>
      </c>
      <c r="AF13" s="6" t="s">
        <v>40</v>
      </c>
      <c r="AG13" s="7"/>
      <c r="AH13" s="7"/>
      <c r="AI13" s="6" t="str">
        <f>HYPERLINK("https://doi.org/10.1515/9781400842056")</f>
        <v>https://doi.org/10.1515/9781400842056</v>
      </c>
      <c r="AK13" s="6" t="s">
        <v>48</v>
      </c>
    </row>
    <row r="14" spans="1:37" s="6" customFormat="1" x14ac:dyDescent="0.3">
      <c r="A14" s="6">
        <v>525140</v>
      </c>
      <c r="B14" s="7">
        <v>9781400880584</v>
      </c>
      <c r="C14" s="7"/>
      <c r="D14" s="7"/>
      <c r="F14" s="6" t="s">
        <v>85</v>
      </c>
      <c r="G14" s="6" t="s">
        <v>86</v>
      </c>
      <c r="I14" s="6" t="s">
        <v>87</v>
      </c>
      <c r="J14" s="6">
        <v>1</v>
      </c>
      <c r="M14" s="6" t="s">
        <v>39</v>
      </c>
      <c r="N14" s="8">
        <v>42528</v>
      </c>
      <c r="O14" s="6">
        <v>2016</v>
      </c>
      <c r="P14" s="6">
        <v>632</v>
      </c>
      <c r="Q14" s="6">
        <v>5</v>
      </c>
      <c r="R14" s="6">
        <v>10</v>
      </c>
      <c r="T14" s="6" t="s">
        <v>41</v>
      </c>
      <c r="U14" s="6" t="s">
        <v>74</v>
      </c>
      <c r="V14" s="6" t="s">
        <v>88</v>
      </c>
      <c r="W14" s="6" t="s">
        <v>89</v>
      </c>
      <c r="Y14" s="6" t="s">
        <v>90</v>
      </c>
      <c r="AA14" s="6" t="s">
        <v>91</v>
      </c>
      <c r="AB14" s="6" t="s">
        <v>92</v>
      </c>
      <c r="AC14" s="6">
        <v>146</v>
      </c>
      <c r="AF14" s="6" t="s">
        <v>40</v>
      </c>
      <c r="AG14" s="7"/>
      <c r="AH14" s="7"/>
      <c r="AI14" s="6" t="str">
        <f>HYPERLINK("https://doi.org/10.1515/9781400880584")</f>
        <v>https://doi.org/10.1515/9781400880584</v>
      </c>
      <c r="AK14" s="6" t="s">
        <v>48</v>
      </c>
    </row>
    <row r="15" spans="1:37" s="6" customFormat="1" x14ac:dyDescent="0.3">
      <c r="A15" s="6">
        <v>507252</v>
      </c>
      <c r="B15" s="7">
        <v>9781400838554</v>
      </c>
      <c r="C15" s="7"/>
      <c r="D15" s="7"/>
      <c r="F15" s="6" t="s">
        <v>93</v>
      </c>
      <c r="I15" s="6" t="s">
        <v>94</v>
      </c>
      <c r="J15" s="6">
        <v>1</v>
      </c>
      <c r="M15" s="6" t="s">
        <v>39</v>
      </c>
      <c r="N15" s="8">
        <v>41241</v>
      </c>
      <c r="O15" s="6">
        <v>2013</v>
      </c>
      <c r="P15" s="6">
        <v>704</v>
      </c>
      <c r="Q15" s="6">
        <v>7</v>
      </c>
      <c r="R15" s="6">
        <v>10</v>
      </c>
      <c r="T15" s="6" t="s">
        <v>41</v>
      </c>
      <c r="U15" s="6" t="s">
        <v>42</v>
      </c>
      <c r="V15" s="6" t="s">
        <v>95</v>
      </c>
      <c r="W15" s="6" t="s">
        <v>96</v>
      </c>
      <c r="Y15" s="6" t="s">
        <v>97</v>
      </c>
      <c r="AA15" s="6" t="s">
        <v>98</v>
      </c>
      <c r="AB15" s="6" t="s">
        <v>99</v>
      </c>
      <c r="AC15" s="6">
        <v>230</v>
      </c>
      <c r="AF15" s="6" t="s">
        <v>40</v>
      </c>
      <c r="AG15" s="7"/>
      <c r="AH15" s="7"/>
      <c r="AI15" s="6" t="str">
        <f>HYPERLINK("https://doi.org/10.1515/9781400838554")</f>
        <v>https://doi.org/10.1515/9781400838554</v>
      </c>
      <c r="AK15" s="6" t="s">
        <v>48</v>
      </c>
    </row>
    <row r="16" spans="1:37" s="6" customFormat="1" x14ac:dyDescent="0.3">
      <c r="A16" s="6">
        <v>125200</v>
      </c>
      <c r="B16" s="7">
        <v>9780674067400</v>
      </c>
      <c r="C16" s="7"/>
      <c r="D16" s="7"/>
      <c r="F16" s="6" t="s">
        <v>100</v>
      </c>
      <c r="H16" s="6" t="s">
        <v>101</v>
      </c>
      <c r="J16" s="6">
        <v>1</v>
      </c>
      <c r="M16" s="6" t="s">
        <v>102</v>
      </c>
      <c r="N16" s="8">
        <v>41213</v>
      </c>
      <c r="O16" s="6">
        <v>2012</v>
      </c>
      <c r="P16" s="6">
        <v>500</v>
      </c>
      <c r="R16" s="6">
        <v>10</v>
      </c>
      <c r="T16" s="6" t="s">
        <v>41</v>
      </c>
      <c r="U16" s="6" t="s">
        <v>42</v>
      </c>
      <c r="V16" s="6" t="s">
        <v>103</v>
      </c>
      <c r="W16" s="6" t="s">
        <v>104</v>
      </c>
      <c r="Y16" s="6" t="s">
        <v>105</v>
      </c>
      <c r="Z16" s="6" t="s">
        <v>106</v>
      </c>
      <c r="AB16" s="6" t="s">
        <v>107</v>
      </c>
      <c r="AC16" s="6">
        <v>78.5</v>
      </c>
      <c r="AF16" s="6" t="s">
        <v>40</v>
      </c>
      <c r="AG16" s="7"/>
      <c r="AH16" s="7"/>
      <c r="AI16" s="6" t="str">
        <f>HYPERLINK("https://doi.org/10.4159/harvard.9780674067400")</f>
        <v>https://doi.org/10.4159/harvard.9780674067400</v>
      </c>
      <c r="AK16" s="6" t="s">
        <v>48</v>
      </c>
    </row>
    <row r="17" spans="1:37" s="6" customFormat="1" x14ac:dyDescent="0.3">
      <c r="A17" s="6">
        <v>584171</v>
      </c>
      <c r="B17" s="7">
        <v>9780691211985</v>
      </c>
      <c r="C17" s="7"/>
      <c r="D17" s="7"/>
      <c r="F17" s="6" t="s">
        <v>108</v>
      </c>
      <c r="G17" s="6" t="s">
        <v>109</v>
      </c>
      <c r="H17" s="6" t="s">
        <v>110</v>
      </c>
      <c r="J17" s="6">
        <v>1</v>
      </c>
      <c r="M17" s="6" t="s">
        <v>39</v>
      </c>
      <c r="N17" s="8">
        <v>44131</v>
      </c>
      <c r="O17" s="6">
        <v>2020</v>
      </c>
      <c r="P17" s="6">
        <v>256</v>
      </c>
      <c r="R17" s="6">
        <v>10</v>
      </c>
      <c r="T17" s="6" t="s">
        <v>41</v>
      </c>
      <c r="U17" s="6" t="s">
        <v>42</v>
      </c>
      <c r="V17" s="6" t="s">
        <v>111</v>
      </c>
      <c r="W17" s="6" t="s">
        <v>112</v>
      </c>
      <c r="Y17" s="6" t="s">
        <v>113</v>
      </c>
      <c r="AA17" s="6" t="s">
        <v>114</v>
      </c>
      <c r="AB17" s="6" t="s">
        <v>115</v>
      </c>
      <c r="AC17" s="6">
        <v>78</v>
      </c>
      <c r="AF17" s="6" t="s">
        <v>40</v>
      </c>
      <c r="AG17" s="7"/>
      <c r="AH17" s="7"/>
      <c r="AI17" s="6" t="str">
        <f>HYPERLINK("https://doi.org/10.1515/9780691211985")</f>
        <v>https://doi.org/10.1515/9780691211985</v>
      </c>
      <c r="AK17" s="6" t="s">
        <v>48</v>
      </c>
    </row>
    <row r="18" spans="1:37" s="6" customFormat="1" x14ac:dyDescent="0.3">
      <c r="A18" s="6">
        <v>562549</v>
      </c>
      <c r="B18" s="7">
        <v>9780691189802</v>
      </c>
      <c r="C18" s="7"/>
      <c r="D18" s="7"/>
      <c r="F18" s="6" t="s">
        <v>116</v>
      </c>
      <c r="G18" s="6" t="s">
        <v>117</v>
      </c>
      <c r="H18" s="6" t="s">
        <v>118</v>
      </c>
      <c r="J18" s="6">
        <v>1</v>
      </c>
      <c r="M18" s="6" t="s">
        <v>39</v>
      </c>
      <c r="N18" s="8">
        <v>43739</v>
      </c>
      <c r="O18" s="6">
        <v>2019</v>
      </c>
      <c r="P18" s="6">
        <v>312</v>
      </c>
      <c r="R18" s="6">
        <v>10</v>
      </c>
      <c r="T18" s="6" t="s">
        <v>41</v>
      </c>
      <c r="U18" s="6" t="s">
        <v>42</v>
      </c>
      <c r="V18" s="6" t="s">
        <v>43</v>
      </c>
      <c r="W18" s="6" t="s">
        <v>119</v>
      </c>
      <c r="Y18" s="6" t="s">
        <v>120</v>
      </c>
      <c r="AA18" s="6" t="s">
        <v>121</v>
      </c>
      <c r="AB18" s="6" t="s">
        <v>122</v>
      </c>
      <c r="AC18" s="6">
        <v>95</v>
      </c>
      <c r="AF18" s="6" t="s">
        <v>40</v>
      </c>
      <c r="AG18" s="7"/>
      <c r="AH18" s="7"/>
      <c r="AI18" s="6" t="str">
        <f>HYPERLINK("https://doi.org/10.1515/9780691189802")</f>
        <v>https://doi.org/10.1515/9780691189802</v>
      </c>
      <c r="AK18" s="6" t="s">
        <v>48</v>
      </c>
    </row>
    <row r="19" spans="1:37" s="6" customFormat="1" x14ac:dyDescent="0.3">
      <c r="A19" s="6">
        <v>563674</v>
      </c>
      <c r="B19" s="7">
        <v>9781442681569</v>
      </c>
      <c r="C19" s="7"/>
      <c r="D19" s="7"/>
      <c r="F19" s="6" t="s">
        <v>123</v>
      </c>
      <c r="G19" s="6" t="s">
        <v>124</v>
      </c>
      <c r="I19" s="6" t="s">
        <v>125</v>
      </c>
      <c r="J19" s="6">
        <v>1</v>
      </c>
      <c r="M19" s="6" t="s">
        <v>126</v>
      </c>
      <c r="N19" s="8">
        <v>36672</v>
      </c>
      <c r="O19" s="6">
        <v>1999</v>
      </c>
      <c r="P19" s="6">
        <v>872</v>
      </c>
      <c r="R19" s="6">
        <v>10</v>
      </c>
      <c r="T19" s="6" t="s">
        <v>41</v>
      </c>
      <c r="U19" s="6" t="s">
        <v>42</v>
      </c>
      <c r="V19" s="6" t="s">
        <v>80</v>
      </c>
      <c r="W19" s="6" t="s">
        <v>127</v>
      </c>
      <c r="Y19" s="6" t="s">
        <v>128</v>
      </c>
      <c r="Z19" s="6" t="s">
        <v>129</v>
      </c>
      <c r="AA19" s="6" t="s">
        <v>130</v>
      </c>
      <c r="AB19" s="6" t="s">
        <v>131</v>
      </c>
      <c r="AC19" s="6">
        <v>208.95</v>
      </c>
      <c r="AF19" s="6" t="s">
        <v>40</v>
      </c>
      <c r="AG19" s="7"/>
      <c r="AH19" s="7"/>
      <c r="AI19" s="6" t="str">
        <f>HYPERLINK("https://doi.org/10.3138/9781442681569")</f>
        <v>https://doi.org/10.3138/9781442681569</v>
      </c>
      <c r="AK19" s="6" t="s">
        <v>48</v>
      </c>
    </row>
    <row r="20" spans="1:37" s="6" customFormat="1" x14ac:dyDescent="0.3">
      <c r="A20" s="6">
        <v>603915</v>
      </c>
      <c r="B20" s="7">
        <v>9781646021291</v>
      </c>
      <c r="C20" s="7"/>
      <c r="D20" s="7"/>
      <c r="F20" s="6" t="s">
        <v>132</v>
      </c>
      <c r="G20" s="6" t="s">
        <v>133</v>
      </c>
      <c r="H20" s="6" t="s">
        <v>134</v>
      </c>
      <c r="J20" s="6">
        <v>1</v>
      </c>
      <c r="M20" s="6" t="s">
        <v>135</v>
      </c>
      <c r="N20" s="8">
        <v>44239</v>
      </c>
      <c r="O20" s="6">
        <v>2021</v>
      </c>
      <c r="P20" s="6">
        <v>448</v>
      </c>
      <c r="Q20" s="6">
        <v>66</v>
      </c>
      <c r="R20" s="6">
        <v>10</v>
      </c>
      <c r="T20" s="6" t="s">
        <v>41</v>
      </c>
      <c r="U20" s="6" t="s">
        <v>55</v>
      </c>
      <c r="V20" s="6" t="s">
        <v>136</v>
      </c>
      <c r="W20" s="6" t="s">
        <v>137</v>
      </c>
      <c r="Y20" s="6" t="s">
        <v>138</v>
      </c>
      <c r="AA20" s="6" t="s">
        <v>139</v>
      </c>
      <c r="AB20" s="6" t="s">
        <v>140</v>
      </c>
      <c r="AC20" s="6">
        <v>164.95</v>
      </c>
      <c r="AF20" s="6" t="s">
        <v>40</v>
      </c>
      <c r="AG20" s="7"/>
      <c r="AH20" s="7"/>
      <c r="AI20" s="6" t="str">
        <f>HYPERLINK("https://doi.org/10.1515/9781646021291?locatt=mode:legacy")</f>
        <v>https://doi.org/10.1515/9781646021291?locatt=mode:legacy</v>
      </c>
      <c r="AK20" s="6" t="s">
        <v>48</v>
      </c>
    </row>
    <row r="21" spans="1:37" s="6" customFormat="1" x14ac:dyDescent="0.3">
      <c r="A21" s="6">
        <v>609554</v>
      </c>
      <c r="B21" s="7">
        <v>9780231553322</v>
      </c>
      <c r="C21" s="7"/>
      <c r="D21" s="7"/>
      <c r="F21" s="6" t="s">
        <v>141</v>
      </c>
      <c r="G21" s="6" t="s">
        <v>142</v>
      </c>
      <c r="H21" s="6" t="s">
        <v>143</v>
      </c>
      <c r="J21" s="6">
        <v>1</v>
      </c>
      <c r="M21" s="6" t="s">
        <v>144</v>
      </c>
      <c r="N21" s="8">
        <v>44424</v>
      </c>
      <c r="O21" s="6">
        <v>2021</v>
      </c>
      <c r="R21" s="6">
        <v>10</v>
      </c>
      <c r="T21" s="6" t="s">
        <v>41</v>
      </c>
      <c r="U21" s="6" t="s">
        <v>42</v>
      </c>
      <c r="V21" s="6" t="s">
        <v>145</v>
      </c>
      <c r="W21" s="6" t="s">
        <v>146</v>
      </c>
      <c r="Y21" s="6" t="s">
        <v>147</v>
      </c>
      <c r="Z21" s="6" t="s">
        <v>148</v>
      </c>
      <c r="AA21" s="6" t="s">
        <v>149</v>
      </c>
      <c r="AB21" s="6" t="s">
        <v>150</v>
      </c>
      <c r="AC21" s="6">
        <v>249</v>
      </c>
      <c r="AF21" s="6" t="s">
        <v>40</v>
      </c>
      <c r="AG21" s="7"/>
      <c r="AH21" s="7"/>
      <c r="AI21" s="6" t="str">
        <f>HYPERLINK("https://doi.org/10.7312/baue17064")</f>
        <v>https://doi.org/10.7312/baue17064</v>
      </c>
      <c r="AK21" s="6" t="s">
        <v>48</v>
      </c>
    </row>
    <row r="22" spans="1:37" s="6" customFormat="1" x14ac:dyDescent="0.3">
      <c r="A22" s="6">
        <v>497048</v>
      </c>
      <c r="B22" s="7">
        <v>9780674736184</v>
      </c>
      <c r="C22" s="7"/>
      <c r="D22" s="7"/>
      <c r="F22" s="6" t="s">
        <v>151</v>
      </c>
      <c r="G22" s="6" t="s">
        <v>152</v>
      </c>
      <c r="H22" s="6" t="s">
        <v>153</v>
      </c>
      <c r="J22" s="6">
        <v>1</v>
      </c>
      <c r="M22" s="6" t="s">
        <v>102</v>
      </c>
      <c r="N22" s="8">
        <v>41988</v>
      </c>
      <c r="O22" s="6">
        <v>2014</v>
      </c>
      <c r="P22" s="6">
        <v>420</v>
      </c>
      <c r="R22" s="6">
        <v>10</v>
      </c>
      <c r="T22" s="6" t="s">
        <v>41</v>
      </c>
      <c r="U22" s="6" t="s">
        <v>154</v>
      </c>
      <c r="V22" s="6" t="s">
        <v>154</v>
      </c>
      <c r="W22" s="6" t="s">
        <v>155</v>
      </c>
      <c r="Y22" s="6" t="s">
        <v>156</v>
      </c>
      <c r="Z22" s="6" t="s">
        <v>157</v>
      </c>
      <c r="AB22" s="6" t="s">
        <v>158</v>
      </c>
      <c r="AC22" s="6">
        <v>48</v>
      </c>
      <c r="AF22" s="6" t="s">
        <v>40</v>
      </c>
      <c r="AG22" s="7"/>
      <c r="AH22" s="7"/>
      <c r="AI22" s="6" t="str">
        <f>HYPERLINK("https://doi.org/10.4159/harvard.9780674736184")</f>
        <v>https://doi.org/10.4159/harvard.9780674736184</v>
      </c>
      <c r="AK22" s="6" t="s">
        <v>48</v>
      </c>
    </row>
    <row r="23" spans="1:37" s="6" customFormat="1" x14ac:dyDescent="0.3">
      <c r="A23" s="6">
        <v>589045</v>
      </c>
      <c r="B23" s="7">
        <v>9780804783095</v>
      </c>
      <c r="C23" s="7"/>
      <c r="D23" s="7"/>
      <c r="F23" s="6" t="s">
        <v>159</v>
      </c>
      <c r="G23" s="6" t="s">
        <v>160</v>
      </c>
      <c r="H23" s="6" t="s">
        <v>161</v>
      </c>
      <c r="J23" s="6">
        <v>1</v>
      </c>
      <c r="K23" s="6" t="s">
        <v>162</v>
      </c>
      <c r="M23" s="6" t="s">
        <v>163</v>
      </c>
      <c r="N23" s="8">
        <v>37655</v>
      </c>
      <c r="O23" s="6">
        <v>2003</v>
      </c>
      <c r="P23" s="6">
        <v>280</v>
      </c>
      <c r="R23" s="6">
        <v>10</v>
      </c>
      <c r="T23" s="6" t="s">
        <v>41</v>
      </c>
      <c r="U23" s="6" t="s">
        <v>42</v>
      </c>
      <c r="V23" s="6" t="s">
        <v>164</v>
      </c>
      <c r="W23" s="6" t="s">
        <v>165</v>
      </c>
      <c r="Y23" s="6" t="s">
        <v>166</v>
      </c>
      <c r="AA23" s="6" t="s">
        <v>167</v>
      </c>
      <c r="AB23" s="6" t="s">
        <v>168</v>
      </c>
      <c r="AC23" s="6">
        <v>119.95</v>
      </c>
      <c r="AF23" s="6" t="s">
        <v>40</v>
      </c>
      <c r="AG23" s="7"/>
      <c r="AH23" s="7"/>
      <c r="AI23" s="6" t="str">
        <f>HYPERLINK("https://doi.org/10.1515/9780804783095")</f>
        <v>https://doi.org/10.1515/9780804783095</v>
      </c>
      <c r="AK23" s="6" t="s">
        <v>48</v>
      </c>
    </row>
    <row r="24" spans="1:37" s="6" customFormat="1" x14ac:dyDescent="0.3">
      <c r="A24" s="6">
        <v>588745</v>
      </c>
      <c r="B24" s="7">
        <v>9780691214740</v>
      </c>
      <c r="C24" s="7"/>
      <c r="D24" s="7"/>
      <c r="F24" s="6" t="s">
        <v>169</v>
      </c>
      <c r="I24" s="6" t="s">
        <v>170</v>
      </c>
      <c r="J24" s="6">
        <v>1</v>
      </c>
      <c r="K24" s="6" t="s">
        <v>63</v>
      </c>
      <c r="L24" s="9" t="s">
        <v>171</v>
      </c>
      <c r="M24" s="6" t="s">
        <v>39</v>
      </c>
      <c r="N24" s="8">
        <v>44012</v>
      </c>
      <c r="O24" s="6">
        <v>1999</v>
      </c>
      <c r="P24" s="6">
        <v>584</v>
      </c>
      <c r="R24" s="6">
        <v>10</v>
      </c>
      <c r="T24" s="6" t="s">
        <v>41</v>
      </c>
      <c r="U24" s="6" t="s">
        <v>42</v>
      </c>
      <c r="V24" s="6" t="s">
        <v>172</v>
      </c>
      <c r="W24" s="6" t="s">
        <v>173</v>
      </c>
      <c r="Y24" s="6" t="s">
        <v>174</v>
      </c>
      <c r="AA24" s="6" t="s">
        <v>175</v>
      </c>
      <c r="AB24" s="6" t="s">
        <v>176</v>
      </c>
      <c r="AC24" s="6">
        <v>250</v>
      </c>
      <c r="AF24" s="6" t="s">
        <v>40</v>
      </c>
      <c r="AG24" s="7"/>
      <c r="AH24" s="7"/>
      <c r="AI24" s="6" t="str">
        <f>HYPERLINK("https://doi.org/10.1515/9780691214740")</f>
        <v>https://doi.org/10.1515/9780691214740</v>
      </c>
      <c r="AK24" s="6" t="s">
        <v>48</v>
      </c>
    </row>
    <row r="25" spans="1:37" s="6" customFormat="1" x14ac:dyDescent="0.3">
      <c r="A25" s="6">
        <v>112016</v>
      </c>
      <c r="B25" s="7">
        <v>9783110247534</v>
      </c>
      <c r="C25" s="7">
        <v>9783110247510</v>
      </c>
      <c r="D25" s="7"/>
      <c r="F25" s="6" t="s">
        <v>177</v>
      </c>
      <c r="G25" s="6" t="s">
        <v>178</v>
      </c>
      <c r="I25" s="6" t="s">
        <v>179</v>
      </c>
      <c r="J25" s="6">
        <v>1</v>
      </c>
      <c r="K25" s="6" t="s">
        <v>180</v>
      </c>
      <c r="L25" s="9" t="s">
        <v>181</v>
      </c>
      <c r="M25" s="6" t="s">
        <v>182</v>
      </c>
      <c r="N25" s="8">
        <v>40751</v>
      </c>
      <c r="O25" s="6">
        <v>2011</v>
      </c>
      <c r="P25" s="6">
        <v>2024</v>
      </c>
      <c r="R25" s="6">
        <v>10</v>
      </c>
      <c r="S25" s="6">
        <v>2320</v>
      </c>
      <c r="T25" s="6" t="s">
        <v>41</v>
      </c>
      <c r="U25" s="6" t="s">
        <v>183</v>
      </c>
      <c r="V25" s="6" t="s">
        <v>184</v>
      </c>
      <c r="W25" s="6" t="s">
        <v>185</v>
      </c>
      <c r="Y25" s="6" t="s">
        <v>186</v>
      </c>
      <c r="AA25" s="6" t="s">
        <v>187</v>
      </c>
      <c r="AB25" s="6" t="s">
        <v>188</v>
      </c>
      <c r="AC25" s="6">
        <v>320</v>
      </c>
      <c r="AD25" s="6">
        <v>390</v>
      </c>
      <c r="AF25" s="6" t="s">
        <v>40</v>
      </c>
      <c r="AG25" s="6" t="s">
        <v>40</v>
      </c>
      <c r="AH25" s="7"/>
      <c r="AI25" s="6" t="str">
        <f>HYPERLINK("https://doi.org/10.1515/9783110247534")</f>
        <v>https://doi.org/10.1515/9783110247534</v>
      </c>
      <c r="AK25" s="6" t="s">
        <v>48</v>
      </c>
    </row>
    <row r="26" spans="1:37" s="6" customFormat="1" x14ac:dyDescent="0.3">
      <c r="A26" s="6">
        <v>526558</v>
      </c>
      <c r="B26" s="7">
        <v>9783110533781</v>
      </c>
      <c r="C26" s="7">
        <v>9783110533705</v>
      </c>
      <c r="D26" s="7">
        <v>9783110710489</v>
      </c>
      <c r="F26" s="6" t="s">
        <v>189</v>
      </c>
      <c r="G26" s="6" t="s">
        <v>190</v>
      </c>
      <c r="I26" s="6" t="s">
        <v>191</v>
      </c>
      <c r="J26" s="6">
        <v>1</v>
      </c>
      <c r="K26" s="6" t="s">
        <v>180</v>
      </c>
      <c r="L26" s="9" t="s">
        <v>192</v>
      </c>
      <c r="M26" s="6" t="s">
        <v>182</v>
      </c>
      <c r="N26" s="8">
        <v>43395</v>
      </c>
      <c r="O26" s="6">
        <v>2018</v>
      </c>
      <c r="P26" s="6">
        <v>910</v>
      </c>
      <c r="T26" s="6" t="s">
        <v>41</v>
      </c>
      <c r="U26" s="6" t="s">
        <v>183</v>
      </c>
      <c r="V26" s="6" t="s">
        <v>193</v>
      </c>
      <c r="W26" s="6" t="s">
        <v>194</v>
      </c>
      <c r="Y26" s="6" t="s">
        <v>195</v>
      </c>
      <c r="AB26" s="6" t="s">
        <v>196</v>
      </c>
      <c r="AC26" s="6">
        <v>129</v>
      </c>
      <c r="AD26" s="6">
        <v>159.94999999999999</v>
      </c>
      <c r="AE26" s="6">
        <v>49.95</v>
      </c>
      <c r="AF26" s="6" t="s">
        <v>40</v>
      </c>
      <c r="AG26" s="6" t="s">
        <v>40</v>
      </c>
      <c r="AH26" s="6" t="s">
        <v>40</v>
      </c>
      <c r="AI26" s="6" t="str">
        <f>HYPERLINK("https://doi.org/10.1515/9783110533781")</f>
        <v>https://doi.org/10.1515/9783110533781</v>
      </c>
      <c r="AK26" s="6" t="s">
        <v>48</v>
      </c>
    </row>
    <row r="27" spans="1:37" s="6" customFormat="1" x14ac:dyDescent="0.3">
      <c r="A27" s="6">
        <v>561939</v>
      </c>
      <c r="B27" s="7">
        <v>9780231548311</v>
      </c>
      <c r="C27" s="7"/>
      <c r="D27" s="7"/>
      <c r="F27" s="6" t="s">
        <v>197</v>
      </c>
      <c r="G27" s="6" t="s">
        <v>198</v>
      </c>
      <c r="I27" s="6" t="s">
        <v>199</v>
      </c>
      <c r="J27" s="6">
        <v>1</v>
      </c>
      <c r="K27" s="6" t="s">
        <v>200</v>
      </c>
      <c r="M27" s="6" t="s">
        <v>144</v>
      </c>
      <c r="N27" s="8">
        <v>43543</v>
      </c>
      <c r="O27" s="6">
        <v>2019</v>
      </c>
      <c r="R27" s="6">
        <v>10</v>
      </c>
      <c r="T27" s="6" t="s">
        <v>41</v>
      </c>
      <c r="U27" s="6" t="s">
        <v>201</v>
      </c>
      <c r="V27" s="6" t="s">
        <v>202</v>
      </c>
      <c r="W27" s="6" t="s">
        <v>203</v>
      </c>
      <c r="Y27" s="6" t="s">
        <v>204</v>
      </c>
      <c r="Z27" s="6" t="s">
        <v>205</v>
      </c>
      <c r="AA27" s="6" t="s">
        <v>206</v>
      </c>
      <c r="AB27" s="6" t="s">
        <v>207</v>
      </c>
      <c r="AC27" s="6">
        <v>82.95</v>
      </c>
      <c r="AF27" s="6" t="s">
        <v>40</v>
      </c>
      <c r="AG27" s="7"/>
      <c r="AH27" s="7"/>
      <c r="AI27" s="6" t="str">
        <f>HYPERLINK("https://doi.org/10.7312/bron18940")</f>
        <v>https://doi.org/10.7312/bron18940</v>
      </c>
      <c r="AK27" s="6" t="s">
        <v>48</v>
      </c>
    </row>
    <row r="28" spans="1:37" s="6" customFormat="1" x14ac:dyDescent="0.3">
      <c r="A28" s="6">
        <v>563089</v>
      </c>
      <c r="B28" s="7">
        <v>9781400839933</v>
      </c>
      <c r="C28" s="7"/>
      <c r="D28" s="7"/>
      <c r="F28" s="6" t="s">
        <v>208</v>
      </c>
      <c r="I28" s="6" t="s">
        <v>209</v>
      </c>
      <c r="J28" s="6">
        <v>1</v>
      </c>
      <c r="K28" s="6" t="s">
        <v>63</v>
      </c>
      <c r="L28" s="9" t="s">
        <v>210</v>
      </c>
      <c r="M28" s="6" t="s">
        <v>39</v>
      </c>
      <c r="N28" s="8">
        <v>40847</v>
      </c>
      <c r="O28" s="6">
        <v>2012</v>
      </c>
      <c r="P28" s="6">
        <v>416</v>
      </c>
      <c r="R28" s="6">
        <v>10</v>
      </c>
      <c r="T28" s="6" t="s">
        <v>41</v>
      </c>
      <c r="U28" s="6" t="s">
        <v>42</v>
      </c>
      <c r="V28" s="6" t="s">
        <v>65</v>
      </c>
      <c r="W28" s="6" t="s">
        <v>211</v>
      </c>
      <c r="Y28" s="6" t="s">
        <v>212</v>
      </c>
      <c r="AA28" s="6" t="s">
        <v>213</v>
      </c>
      <c r="AB28" s="6" t="s">
        <v>214</v>
      </c>
      <c r="AC28" s="6">
        <v>146</v>
      </c>
      <c r="AF28" s="6" t="s">
        <v>40</v>
      </c>
      <c r="AG28" s="7"/>
      <c r="AH28" s="7"/>
      <c r="AI28" s="6" t="str">
        <f>HYPERLINK("https://doi.org/10.1515/9781400839933")</f>
        <v>https://doi.org/10.1515/9781400839933</v>
      </c>
      <c r="AK28" s="6" t="s">
        <v>48</v>
      </c>
    </row>
    <row r="29" spans="1:37" s="6" customFormat="1" x14ac:dyDescent="0.3">
      <c r="A29" s="6">
        <v>563635</v>
      </c>
      <c r="B29" s="7">
        <v>9781442681552</v>
      </c>
      <c r="C29" s="7"/>
      <c r="D29" s="7"/>
      <c r="F29" s="6" t="s">
        <v>215</v>
      </c>
      <c r="G29" s="6" t="s">
        <v>124</v>
      </c>
      <c r="I29" s="6" t="s">
        <v>216</v>
      </c>
      <c r="J29" s="6">
        <v>1</v>
      </c>
      <c r="M29" s="6" t="s">
        <v>126</v>
      </c>
      <c r="N29" s="8">
        <v>38777</v>
      </c>
      <c r="O29" s="6">
        <v>2005</v>
      </c>
      <c r="P29" s="6">
        <v>800</v>
      </c>
      <c r="R29" s="6">
        <v>10</v>
      </c>
      <c r="T29" s="6" t="s">
        <v>41</v>
      </c>
      <c r="U29" s="6" t="s">
        <v>42</v>
      </c>
      <c r="V29" s="6" t="s">
        <v>80</v>
      </c>
      <c r="W29" s="6" t="s">
        <v>127</v>
      </c>
      <c r="Y29" s="6" t="s">
        <v>217</v>
      </c>
      <c r="Z29" s="6" t="s">
        <v>218</v>
      </c>
      <c r="AA29" s="6" t="s">
        <v>219</v>
      </c>
      <c r="AB29" s="6" t="s">
        <v>131</v>
      </c>
      <c r="AC29" s="6">
        <v>208.95</v>
      </c>
      <c r="AF29" s="6" t="s">
        <v>40</v>
      </c>
      <c r="AG29" s="7"/>
      <c r="AH29" s="7"/>
      <c r="AI29" s="6" t="str">
        <f>HYPERLINK("https://doi.org/10.3138/9781442681552")</f>
        <v>https://doi.org/10.3138/9781442681552</v>
      </c>
      <c r="AK29" s="6" t="s">
        <v>48</v>
      </c>
    </row>
    <row r="30" spans="1:37" s="6" customFormat="1" x14ac:dyDescent="0.3">
      <c r="A30" s="6">
        <v>542948</v>
      </c>
      <c r="B30" s="7">
        <v>9780691188140</v>
      </c>
      <c r="C30" s="7"/>
      <c r="D30" s="7"/>
      <c r="F30" s="6" t="s">
        <v>220</v>
      </c>
      <c r="G30" s="6" t="s">
        <v>221</v>
      </c>
      <c r="I30" s="6" t="s">
        <v>222</v>
      </c>
      <c r="J30" s="6">
        <v>1</v>
      </c>
      <c r="K30" s="6" t="s">
        <v>63</v>
      </c>
      <c r="L30" s="9" t="s">
        <v>223</v>
      </c>
      <c r="M30" s="6" t="s">
        <v>39</v>
      </c>
      <c r="N30" s="8">
        <v>43256</v>
      </c>
      <c r="O30" s="6">
        <v>2002</v>
      </c>
      <c r="R30" s="6">
        <v>10</v>
      </c>
      <c r="T30" s="6" t="s">
        <v>41</v>
      </c>
      <c r="U30" s="6" t="s">
        <v>42</v>
      </c>
      <c r="V30" s="6" t="s">
        <v>43</v>
      </c>
      <c r="W30" s="6" t="s">
        <v>224</v>
      </c>
      <c r="Y30" s="6" t="s">
        <v>225</v>
      </c>
      <c r="AA30" s="6" t="s">
        <v>226</v>
      </c>
      <c r="AB30" s="6" t="s">
        <v>227</v>
      </c>
      <c r="AC30" s="6">
        <v>250</v>
      </c>
      <c r="AF30" s="6" t="s">
        <v>40</v>
      </c>
      <c r="AG30" s="7"/>
      <c r="AH30" s="7"/>
      <c r="AI30" s="6" t="str">
        <f>HYPERLINK("https://doi.org/10.1515/9780691188140")</f>
        <v>https://doi.org/10.1515/9780691188140</v>
      </c>
      <c r="AK30" s="6" t="s">
        <v>48</v>
      </c>
    </row>
    <row r="31" spans="1:37" s="6" customFormat="1" x14ac:dyDescent="0.3">
      <c r="A31" s="6">
        <v>573539</v>
      </c>
      <c r="B31" s="7">
        <v>9780231548304</v>
      </c>
      <c r="C31" s="7"/>
      <c r="D31" s="7"/>
      <c r="F31" s="6" t="s">
        <v>228</v>
      </c>
      <c r="G31" s="6" t="s">
        <v>229</v>
      </c>
      <c r="I31" s="6" t="s">
        <v>230</v>
      </c>
      <c r="J31" s="6">
        <v>1</v>
      </c>
      <c r="M31" s="6" t="s">
        <v>144</v>
      </c>
      <c r="N31" s="8">
        <v>43815</v>
      </c>
      <c r="O31" s="6">
        <v>2019</v>
      </c>
      <c r="R31" s="6">
        <v>10</v>
      </c>
      <c r="T31" s="6" t="s">
        <v>41</v>
      </c>
      <c r="U31" s="6" t="s">
        <v>42</v>
      </c>
      <c r="V31" s="6" t="s">
        <v>43</v>
      </c>
      <c r="W31" s="6" t="s">
        <v>231</v>
      </c>
      <c r="Y31" s="6" t="s">
        <v>232</v>
      </c>
      <c r="Z31" s="6" t="s">
        <v>233</v>
      </c>
      <c r="AA31" s="6" t="s">
        <v>234</v>
      </c>
      <c r="AB31" s="6" t="s">
        <v>235</v>
      </c>
      <c r="AC31" s="6">
        <v>130.94999999999999</v>
      </c>
      <c r="AF31" s="6" t="s">
        <v>40</v>
      </c>
      <c r="AG31" s="7"/>
      <c r="AH31" s="7"/>
      <c r="AI31" s="6" t="str">
        <f>HYPERLINK("https://doi.org/10.7312/salg18936")</f>
        <v>https://doi.org/10.7312/salg18936</v>
      </c>
      <c r="AK31" s="6" t="s">
        <v>48</v>
      </c>
    </row>
    <row r="32" spans="1:37" s="6" customFormat="1" x14ac:dyDescent="0.3">
      <c r="A32" s="6">
        <v>546719</v>
      </c>
      <c r="B32" s="7">
        <v>9781463210823</v>
      </c>
      <c r="C32" s="7"/>
      <c r="D32" s="7"/>
      <c r="F32" s="6" t="s">
        <v>236</v>
      </c>
      <c r="G32" s="6" t="s">
        <v>237</v>
      </c>
      <c r="H32" s="6" t="s">
        <v>238</v>
      </c>
      <c r="J32" s="6">
        <v>1</v>
      </c>
      <c r="K32" s="6" t="s">
        <v>239</v>
      </c>
      <c r="M32" s="6" t="s">
        <v>240</v>
      </c>
      <c r="N32" s="8">
        <v>39010</v>
      </c>
      <c r="O32" s="6">
        <v>2006</v>
      </c>
      <c r="P32" s="6">
        <v>960</v>
      </c>
      <c r="R32" s="6">
        <v>10</v>
      </c>
      <c r="T32" s="6" t="s">
        <v>41</v>
      </c>
      <c r="U32" s="6" t="s">
        <v>74</v>
      </c>
      <c r="V32" s="6" t="s">
        <v>88</v>
      </c>
      <c r="W32" s="6" t="s">
        <v>241</v>
      </c>
      <c r="Y32" s="6" t="s">
        <v>242</v>
      </c>
      <c r="AC32" s="6">
        <v>276.95</v>
      </c>
      <c r="AF32" s="6" t="s">
        <v>40</v>
      </c>
      <c r="AG32" s="7"/>
      <c r="AH32" s="7"/>
      <c r="AI32" s="6" t="str">
        <f>HYPERLINK("https://doi.org/10.31826/9781463210823")</f>
        <v>https://doi.org/10.31826/9781463210823</v>
      </c>
      <c r="AK32" s="6" t="s">
        <v>48</v>
      </c>
    </row>
    <row r="33" spans="1:37" s="6" customFormat="1" x14ac:dyDescent="0.3">
      <c r="A33" s="6">
        <v>588772</v>
      </c>
      <c r="B33" s="7">
        <v>9780691215082</v>
      </c>
      <c r="C33" s="7"/>
      <c r="D33" s="7"/>
      <c r="F33" s="6" t="s">
        <v>243</v>
      </c>
      <c r="G33" s="6" t="s">
        <v>244</v>
      </c>
      <c r="I33" s="6" t="s">
        <v>245</v>
      </c>
      <c r="J33" s="6">
        <v>1</v>
      </c>
      <c r="M33" s="6" t="s">
        <v>39</v>
      </c>
      <c r="N33" s="8">
        <v>44012</v>
      </c>
      <c r="O33" s="6">
        <v>1997</v>
      </c>
      <c r="P33" s="6">
        <v>376</v>
      </c>
      <c r="R33" s="6">
        <v>10</v>
      </c>
      <c r="T33" s="6" t="s">
        <v>41</v>
      </c>
      <c r="U33" s="6" t="s">
        <v>42</v>
      </c>
      <c r="V33" s="6" t="s">
        <v>246</v>
      </c>
      <c r="W33" s="6" t="s">
        <v>247</v>
      </c>
      <c r="Y33" s="6" t="s">
        <v>248</v>
      </c>
      <c r="AA33" s="6" t="s">
        <v>249</v>
      </c>
      <c r="AB33" s="6" t="s">
        <v>250</v>
      </c>
      <c r="AC33" s="6">
        <v>270</v>
      </c>
      <c r="AF33" s="6" t="s">
        <v>40</v>
      </c>
      <c r="AG33" s="7"/>
      <c r="AH33" s="7"/>
      <c r="AI33" s="6" t="str">
        <f>HYPERLINK("https://doi.org/10.1515/9780691215082")</f>
        <v>https://doi.org/10.1515/9780691215082</v>
      </c>
      <c r="AK33" s="6" t="s">
        <v>48</v>
      </c>
    </row>
    <row r="34" spans="1:37" s="6" customFormat="1" x14ac:dyDescent="0.3">
      <c r="A34" s="6">
        <v>563199</v>
      </c>
      <c r="B34" s="7">
        <v>9781400880072</v>
      </c>
      <c r="C34" s="7"/>
      <c r="D34" s="7"/>
      <c r="F34" s="6" t="s">
        <v>251</v>
      </c>
      <c r="G34" s="6" t="s">
        <v>252</v>
      </c>
      <c r="H34" s="6" t="s">
        <v>222</v>
      </c>
      <c r="J34" s="6">
        <v>1</v>
      </c>
      <c r="K34" s="6" t="s">
        <v>63</v>
      </c>
      <c r="L34" s="9" t="s">
        <v>253</v>
      </c>
      <c r="M34" s="6" t="s">
        <v>39</v>
      </c>
      <c r="N34" s="8">
        <v>42332</v>
      </c>
      <c r="O34" s="6">
        <v>2007</v>
      </c>
      <c r="P34" s="6">
        <v>480</v>
      </c>
      <c r="R34" s="6">
        <v>10</v>
      </c>
      <c r="T34" s="6" t="s">
        <v>41</v>
      </c>
      <c r="U34" s="6" t="s">
        <v>42</v>
      </c>
      <c r="V34" s="6" t="s">
        <v>43</v>
      </c>
      <c r="W34" s="6" t="s">
        <v>224</v>
      </c>
      <c r="Y34" s="6" t="s">
        <v>254</v>
      </c>
      <c r="AA34" s="6" t="s">
        <v>255</v>
      </c>
      <c r="AB34" s="6" t="s">
        <v>256</v>
      </c>
      <c r="AC34" s="6">
        <v>190</v>
      </c>
      <c r="AF34" s="6" t="s">
        <v>40</v>
      </c>
      <c r="AG34" s="7"/>
      <c r="AH34" s="7"/>
      <c r="AI34" s="6" t="str">
        <f>HYPERLINK("https://doi.org/10.1515/9781400880072")</f>
        <v>https://doi.org/10.1515/9781400880072</v>
      </c>
      <c r="AK34" s="6" t="s">
        <v>48</v>
      </c>
    </row>
    <row r="35" spans="1:37" s="6" customFormat="1" x14ac:dyDescent="0.3">
      <c r="A35" s="6">
        <v>569625</v>
      </c>
      <c r="B35" s="7">
        <v>9780300163766</v>
      </c>
      <c r="C35" s="7"/>
      <c r="D35" s="7"/>
      <c r="F35" s="6" t="s">
        <v>257</v>
      </c>
      <c r="G35" s="6" t="s">
        <v>258</v>
      </c>
      <c r="H35" s="6" t="s">
        <v>259</v>
      </c>
      <c r="J35" s="6">
        <v>1</v>
      </c>
      <c r="M35" s="6" t="s">
        <v>73</v>
      </c>
      <c r="N35" s="8">
        <v>43731</v>
      </c>
      <c r="O35" s="6">
        <v>2019</v>
      </c>
      <c r="P35" s="6">
        <v>256</v>
      </c>
      <c r="R35" s="6">
        <v>10</v>
      </c>
      <c r="T35" s="6" t="s">
        <v>41</v>
      </c>
      <c r="U35" s="6" t="s">
        <v>55</v>
      </c>
      <c r="V35" s="6" t="s">
        <v>56</v>
      </c>
      <c r="W35" s="6" t="s">
        <v>260</v>
      </c>
      <c r="Y35" s="6" t="s">
        <v>261</v>
      </c>
      <c r="AB35" s="6" t="s">
        <v>262</v>
      </c>
      <c r="AC35" s="6">
        <v>50.95</v>
      </c>
      <c r="AF35" s="6" t="s">
        <v>40</v>
      </c>
      <c r="AG35" s="7"/>
      <c r="AH35" s="7"/>
      <c r="AI35" s="6" t="str">
        <f>HYPERLINK("https://doi.org/10.12987/9780300163766?locatt=mode:legacy")</f>
        <v>https://doi.org/10.12987/9780300163766?locatt=mode:legacy</v>
      </c>
      <c r="AK35" s="6" t="s">
        <v>48</v>
      </c>
    </row>
    <row r="36" spans="1:37" s="6" customFormat="1" x14ac:dyDescent="0.3">
      <c r="A36" s="6">
        <v>543613</v>
      </c>
      <c r="B36" s="7">
        <v>9781400890446</v>
      </c>
      <c r="C36" s="7"/>
      <c r="D36" s="7"/>
      <c r="F36" s="6" t="s">
        <v>263</v>
      </c>
      <c r="G36" s="6" t="s">
        <v>264</v>
      </c>
      <c r="H36" s="6" t="s">
        <v>265</v>
      </c>
      <c r="I36" s="6" t="s">
        <v>266</v>
      </c>
      <c r="J36" s="6">
        <v>1</v>
      </c>
      <c r="M36" s="6" t="s">
        <v>39</v>
      </c>
      <c r="N36" s="8">
        <v>43480</v>
      </c>
      <c r="O36" s="6">
        <v>2018</v>
      </c>
      <c r="P36" s="6">
        <v>336</v>
      </c>
      <c r="R36" s="6">
        <v>10</v>
      </c>
      <c r="T36" s="6" t="s">
        <v>41</v>
      </c>
      <c r="U36" s="6" t="s">
        <v>42</v>
      </c>
      <c r="V36" s="6" t="s">
        <v>164</v>
      </c>
      <c r="W36" s="6" t="s">
        <v>267</v>
      </c>
      <c r="Y36" s="6" t="s">
        <v>268</v>
      </c>
      <c r="AA36" s="6" t="s">
        <v>269</v>
      </c>
      <c r="AB36" s="6" t="s">
        <v>270</v>
      </c>
      <c r="AC36" s="6">
        <v>86.95</v>
      </c>
      <c r="AF36" s="6" t="s">
        <v>40</v>
      </c>
      <c r="AG36" s="7"/>
      <c r="AH36" s="7"/>
      <c r="AI36" s="6" t="str">
        <f>HYPERLINK("https://doi.org/10.1515/9781400890446")</f>
        <v>https://doi.org/10.1515/9781400890446</v>
      </c>
      <c r="AK36" s="6" t="s">
        <v>48</v>
      </c>
    </row>
    <row r="37" spans="1:37" s="6" customFormat="1" x14ac:dyDescent="0.3">
      <c r="A37" s="6">
        <v>125231</v>
      </c>
      <c r="B37" s="7">
        <v>9780674067608</v>
      </c>
      <c r="C37" s="7"/>
      <c r="D37" s="7"/>
      <c r="F37" s="6" t="s">
        <v>271</v>
      </c>
      <c r="G37" s="6" t="s">
        <v>272</v>
      </c>
      <c r="H37" s="6" t="s">
        <v>273</v>
      </c>
      <c r="J37" s="6">
        <v>1</v>
      </c>
      <c r="M37" s="6" t="s">
        <v>102</v>
      </c>
      <c r="N37" s="8">
        <v>41289</v>
      </c>
      <c r="O37" s="6">
        <v>2013</v>
      </c>
      <c r="P37" s="6">
        <v>320</v>
      </c>
      <c r="R37" s="6">
        <v>10</v>
      </c>
      <c r="T37" s="6" t="s">
        <v>41</v>
      </c>
      <c r="U37" s="6" t="s">
        <v>42</v>
      </c>
      <c r="V37" s="6" t="s">
        <v>80</v>
      </c>
      <c r="W37" s="6" t="s">
        <v>274</v>
      </c>
      <c r="Y37" s="6" t="s">
        <v>275</v>
      </c>
      <c r="Z37" s="6" t="s">
        <v>276</v>
      </c>
      <c r="AB37" s="6" t="s">
        <v>277</v>
      </c>
      <c r="AC37" s="6">
        <v>50.5</v>
      </c>
      <c r="AF37" s="6" t="s">
        <v>40</v>
      </c>
      <c r="AG37" s="7"/>
      <c r="AH37" s="7"/>
      <c r="AI37" s="6" t="str">
        <f>HYPERLINK("https://doi.org/10.4159/harvard.9780674067608")</f>
        <v>https://doi.org/10.4159/harvard.9780674067608</v>
      </c>
      <c r="AK37" s="6" t="s">
        <v>48</v>
      </c>
    </row>
    <row r="38" spans="1:37" s="6" customFormat="1" x14ac:dyDescent="0.3">
      <c r="A38" s="6">
        <v>545932</v>
      </c>
      <c r="B38" s="7">
        <v>9781463234744</v>
      </c>
      <c r="C38" s="7"/>
      <c r="D38" s="7"/>
      <c r="F38" s="6" t="s">
        <v>278</v>
      </c>
      <c r="J38" s="6">
        <v>1</v>
      </c>
      <c r="K38" s="6" t="s">
        <v>279</v>
      </c>
      <c r="M38" s="6" t="s">
        <v>240</v>
      </c>
      <c r="N38" s="8">
        <v>41029</v>
      </c>
      <c r="O38" s="6">
        <v>2012</v>
      </c>
      <c r="P38" s="6">
        <v>376</v>
      </c>
      <c r="R38" s="6">
        <v>10</v>
      </c>
      <c r="T38" s="6" t="s">
        <v>41</v>
      </c>
      <c r="U38" s="6" t="s">
        <v>74</v>
      </c>
      <c r="V38" s="6" t="s">
        <v>88</v>
      </c>
      <c r="W38" s="6" t="s">
        <v>280</v>
      </c>
      <c r="Y38" s="6" t="s">
        <v>281</v>
      </c>
      <c r="Z38" s="6" t="s">
        <v>282</v>
      </c>
      <c r="AC38" s="6">
        <v>130.94999999999999</v>
      </c>
      <c r="AF38" s="6" t="s">
        <v>40</v>
      </c>
      <c r="AG38" s="7"/>
      <c r="AH38" s="7"/>
      <c r="AI38" s="6" t="str">
        <f>HYPERLINK("https://doi.org/10.31826/9781463234744")</f>
        <v>https://doi.org/10.31826/9781463234744</v>
      </c>
      <c r="AK38" s="6" t="s">
        <v>48</v>
      </c>
    </row>
    <row r="39" spans="1:37" s="6" customFormat="1" x14ac:dyDescent="0.3">
      <c r="A39" s="6">
        <v>509800</v>
      </c>
      <c r="B39" s="7">
        <v>9780812208337</v>
      </c>
      <c r="C39" s="7"/>
      <c r="D39" s="7"/>
      <c r="F39" s="6" t="s">
        <v>283</v>
      </c>
      <c r="G39" s="6" t="s">
        <v>284</v>
      </c>
      <c r="H39" s="6" t="s">
        <v>285</v>
      </c>
      <c r="J39" s="6">
        <v>1</v>
      </c>
      <c r="M39" s="6" t="s">
        <v>286</v>
      </c>
      <c r="N39" s="8">
        <v>41190</v>
      </c>
      <c r="O39" s="6">
        <v>2004</v>
      </c>
      <c r="P39" s="6">
        <v>392</v>
      </c>
      <c r="R39" s="6">
        <v>10</v>
      </c>
      <c r="T39" s="6" t="s">
        <v>41</v>
      </c>
      <c r="U39" s="6" t="s">
        <v>287</v>
      </c>
      <c r="V39" s="6" t="s">
        <v>288</v>
      </c>
      <c r="W39" s="6" t="s">
        <v>289</v>
      </c>
      <c r="Y39" s="6" t="s">
        <v>290</v>
      </c>
      <c r="Z39" s="6" t="s">
        <v>291</v>
      </c>
      <c r="AB39" s="6" t="s">
        <v>292</v>
      </c>
      <c r="AC39" s="6">
        <v>44.95</v>
      </c>
      <c r="AF39" s="6" t="s">
        <v>40</v>
      </c>
      <c r="AG39" s="7"/>
      <c r="AH39" s="7"/>
      <c r="AI39" s="6" t="str">
        <f>HYPERLINK("https://doi.org/10.9783/9780812208337")</f>
        <v>https://doi.org/10.9783/9780812208337</v>
      </c>
      <c r="AK39" s="6" t="s">
        <v>48</v>
      </c>
    </row>
    <row r="40" spans="1:37" s="6" customFormat="1" x14ac:dyDescent="0.3">
      <c r="A40" s="6">
        <v>580069</v>
      </c>
      <c r="B40" s="7">
        <v>9781479835119</v>
      </c>
      <c r="C40" s="7"/>
      <c r="D40" s="7"/>
      <c r="F40" s="6" t="s">
        <v>293</v>
      </c>
      <c r="G40" s="6" t="s">
        <v>294</v>
      </c>
      <c r="H40" s="6" t="s">
        <v>295</v>
      </c>
      <c r="J40" s="6">
        <v>1</v>
      </c>
      <c r="M40" s="6" t="s">
        <v>296</v>
      </c>
      <c r="N40" s="8">
        <v>44019</v>
      </c>
      <c r="O40" s="6">
        <v>2020</v>
      </c>
      <c r="R40" s="6">
        <v>10</v>
      </c>
      <c r="T40" s="6" t="s">
        <v>41</v>
      </c>
      <c r="U40" s="6" t="s">
        <v>42</v>
      </c>
      <c r="V40" s="6" t="s">
        <v>95</v>
      </c>
      <c r="W40" s="6" t="s">
        <v>297</v>
      </c>
      <c r="Y40" s="6" t="s">
        <v>298</v>
      </c>
      <c r="AA40" s="6" t="s">
        <v>299</v>
      </c>
      <c r="AB40" s="6" t="s">
        <v>300</v>
      </c>
      <c r="AC40" s="6">
        <v>146.94999999999999</v>
      </c>
      <c r="AF40" s="6" t="s">
        <v>40</v>
      </c>
      <c r="AG40" s="7"/>
      <c r="AH40" s="7"/>
      <c r="AI40" s="6" t="str">
        <f>HYPERLINK("https://doi.org/10.18574/nyu/9781479835119.001.0001")</f>
        <v>https://doi.org/10.18574/nyu/9781479835119.001.0001</v>
      </c>
      <c r="AK40" s="6" t="s">
        <v>48</v>
      </c>
    </row>
    <row r="41" spans="1:37" s="6" customFormat="1" x14ac:dyDescent="0.3">
      <c r="A41" s="6">
        <v>509520</v>
      </c>
      <c r="B41" s="7">
        <v>9780812203844</v>
      </c>
      <c r="C41" s="7"/>
      <c r="D41" s="7"/>
      <c r="F41" s="6" t="s">
        <v>301</v>
      </c>
      <c r="G41" s="6" t="s">
        <v>302</v>
      </c>
      <c r="H41" s="6" t="s">
        <v>303</v>
      </c>
      <c r="J41" s="6">
        <v>1</v>
      </c>
      <c r="K41" s="6" t="s">
        <v>304</v>
      </c>
      <c r="M41" s="6" t="s">
        <v>286</v>
      </c>
      <c r="N41" s="8">
        <v>40506</v>
      </c>
      <c r="O41" s="6">
        <v>2004</v>
      </c>
      <c r="P41" s="6">
        <v>392</v>
      </c>
      <c r="R41" s="6">
        <v>10</v>
      </c>
      <c r="T41" s="6" t="s">
        <v>41</v>
      </c>
      <c r="U41" s="6" t="s">
        <v>42</v>
      </c>
      <c r="V41" s="6" t="s">
        <v>80</v>
      </c>
      <c r="W41" s="6" t="s">
        <v>305</v>
      </c>
      <c r="Y41" s="6" t="s">
        <v>306</v>
      </c>
      <c r="Z41" s="6" t="s">
        <v>307</v>
      </c>
      <c r="AA41" s="6" t="s">
        <v>308</v>
      </c>
      <c r="AB41" s="6" t="s">
        <v>309</v>
      </c>
      <c r="AC41" s="6">
        <v>44.95</v>
      </c>
      <c r="AF41" s="6" t="s">
        <v>40</v>
      </c>
      <c r="AG41" s="7"/>
      <c r="AH41" s="7"/>
      <c r="AI41" s="6" t="str">
        <f>HYPERLINK("https://doi.org/10.9783/9780812203844")</f>
        <v>https://doi.org/10.9783/9780812203844</v>
      </c>
      <c r="AK41" s="6" t="s">
        <v>48</v>
      </c>
    </row>
    <row r="42" spans="1:37" s="6" customFormat="1" x14ac:dyDescent="0.3">
      <c r="A42" s="6">
        <v>594189</v>
      </c>
      <c r="B42" s="7">
        <v>9780300255577</v>
      </c>
      <c r="C42" s="7"/>
      <c r="D42" s="7"/>
      <c r="F42" s="6" t="s">
        <v>310</v>
      </c>
      <c r="J42" s="6">
        <v>1</v>
      </c>
      <c r="K42" s="6" t="s">
        <v>311</v>
      </c>
      <c r="M42" s="6" t="s">
        <v>73</v>
      </c>
      <c r="N42" s="8">
        <v>44342</v>
      </c>
      <c r="O42" s="6">
        <v>2021</v>
      </c>
      <c r="P42" s="6">
        <v>690</v>
      </c>
      <c r="R42" s="6">
        <v>10</v>
      </c>
      <c r="T42" s="6" t="s">
        <v>41</v>
      </c>
      <c r="U42" s="6" t="s">
        <v>42</v>
      </c>
      <c r="V42" s="6" t="s">
        <v>172</v>
      </c>
      <c r="W42" s="6" t="s">
        <v>312</v>
      </c>
      <c r="Y42" s="6" t="s">
        <v>313</v>
      </c>
      <c r="AB42" s="6" t="s">
        <v>314</v>
      </c>
      <c r="AC42" s="6">
        <v>88.95</v>
      </c>
      <c r="AF42" s="6" t="s">
        <v>40</v>
      </c>
      <c r="AG42" s="7"/>
      <c r="AH42" s="7"/>
      <c r="AI42" s="6" t="str">
        <f>HYPERLINK("https://doi.org/10.12987/9780300255577?locatt=mode:legacy")</f>
        <v>https://doi.org/10.12987/9780300255577?locatt=mode:legacy</v>
      </c>
      <c r="AK42" s="6" t="s">
        <v>48</v>
      </c>
    </row>
    <row r="43" spans="1:37" s="6" customFormat="1" x14ac:dyDescent="0.3">
      <c r="A43" s="6">
        <v>518182</v>
      </c>
      <c r="B43" s="7">
        <v>9783110467765</v>
      </c>
      <c r="C43" s="7">
        <v>9783110466546</v>
      </c>
      <c r="D43" s="7">
        <v>9783110764130</v>
      </c>
      <c r="F43" s="6" t="s">
        <v>315</v>
      </c>
      <c r="G43" s="6" t="s">
        <v>316</v>
      </c>
      <c r="H43" s="6" t="s">
        <v>317</v>
      </c>
      <c r="J43" s="6">
        <v>1</v>
      </c>
      <c r="K43" s="6" t="s">
        <v>318</v>
      </c>
      <c r="L43" s="9" t="s">
        <v>319</v>
      </c>
      <c r="M43" s="6" t="s">
        <v>182</v>
      </c>
      <c r="N43" s="8">
        <v>43746</v>
      </c>
      <c r="O43" s="6">
        <v>2019</v>
      </c>
      <c r="P43" s="6">
        <v>780</v>
      </c>
      <c r="S43" s="6">
        <v>2320</v>
      </c>
      <c r="T43" s="6" t="s">
        <v>41</v>
      </c>
      <c r="U43" s="6" t="s">
        <v>55</v>
      </c>
      <c r="V43" s="6" t="s">
        <v>56</v>
      </c>
      <c r="W43" s="6" t="s">
        <v>320</v>
      </c>
      <c r="Y43" s="6" t="s">
        <v>321</v>
      </c>
      <c r="AB43" s="6" t="s">
        <v>322</v>
      </c>
      <c r="AC43" s="6">
        <v>129</v>
      </c>
      <c r="AD43" s="6">
        <v>169.95</v>
      </c>
      <c r="AE43" s="6">
        <v>44.95</v>
      </c>
      <c r="AF43" s="6" t="s">
        <v>40</v>
      </c>
      <c r="AG43" s="6" t="s">
        <v>40</v>
      </c>
      <c r="AH43" s="6" t="s">
        <v>40</v>
      </c>
      <c r="AI43" s="6" t="str">
        <f>HYPERLINK("https://doi.org/10.1515/9783110467765")</f>
        <v>https://doi.org/10.1515/9783110467765</v>
      </c>
      <c r="AK43" s="6" t="s">
        <v>48</v>
      </c>
    </row>
    <row r="44" spans="1:37" s="6" customFormat="1" x14ac:dyDescent="0.3">
      <c r="A44" s="6">
        <v>498117</v>
      </c>
      <c r="B44" s="7">
        <v>9781614519089</v>
      </c>
      <c r="C44" s="7">
        <v>9781614519133</v>
      </c>
      <c r="D44" s="7">
        <v>9781501517013</v>
      </c>
      <c r="F44" s="6" t="s">
        <v>323</v>
      </c>
      <c r="I44" s="6" t="s">
        <v>324</v>
      </c>
      <c r="J44" s="6">
        <v>1</v>
      </c>
      <c r="K44" s="6" t="s">
        <v>325</v>
      </c>
      <c r="L44" s="9" t="s">
        <v>326</v>
      </c>
      <c r="M44" s="6" t="s">
        <v>182</v>
      </c>
      <c r="N44" s="8">
        <v>42625</v>
      </c>
      <c r="O44" s="6">
        <v>2016</v>
      </c>
      <c r="P44" s="6">
        <v>574</v>
      </c>
      <c r="Q44" s="6">
        <v>35</v>
      </c>
      <c r="S44" s="6">
        <v>2320</v>
      </c>
      <c r="T44" s="6" t="s">
        <v>41</v>
      </c>
      <c r="U44" s="6" t="s">
        <v>55</v>
      </c>
      <c r="V44" s="6" t="s">
        <v>136</v>
      </c>
      <c r="W44" s="6" t="s">
        <v>327</v>
      </c>
      <c r="Y44" s="6" t="s">
        <v>328</v>
      </c>
      <c r="AA44" s="6" t="s">
        <v>329</v>
      </c>
      <c r="AB44" s="6" t="s">
        <v>330</v>
      </c>
      <c r="AC44" s="6">
        <v>129</v>
      </c>
      <c r="AD44" s="6">
        <v>179.95</v>
      </c>
      <c r="AE44" s="6">
        <v>39.950000000000003</v>
      </c>
      <c r="AF44" s="6" t="s">
        <v>40</v>
      </c>
      <c r="AG44" s="6" t="s">
        <v>40</v>
      </c>
      <c r="AH44" s="6" t="s">
        <v>40</v>
      </c>
      <c r="AI44" s="6" t="str">
        <f>HYPERLINK("https://doi.org/10.1515/9781614519089")</f>
        <v>https://doi.org/10.1515/9781614519089</v>
      </c>
      <c r="AK44" s="6" t="s">
        <v>48</v>
      </c>
    </row>
    <row r="45" spans="1:37" s="6" customFormat="1" x14ac:dyDescent="0.3">
      <c r="A45" s="6">
        <v>125452</v>
      </c>
      <c r="B45" s="7">
        <v>9780674062955</v>
      </c>
      <c r="C45" s="7"/>
      <c r="D45" s="7"/>
      <c r="F45" s="6" t="s">
        <v>331</v>
      </c>
      <c r="H45" s="6" t="s">
        <v>332</v>
      </c>
      <c r="J45" s="6">
        <v>1</v>
      </c>
      <c r="M45" s="6" t="s">
        <v>102</v>
      </c>
      <c r="N45" s="8">
        <v>40876</v>
      </c>
      <c r="O45" s="6">
        <v>2011</v>
      </c>
      <c r="P45" s="6">
        <v>160</v>
      </c>
      <c r="R45" s="6">
        <v>10</v>
      </c>
      <c r="T45" s="6" t="s">
        <v>41</v>
      </c>
      <c r="U45" s="6" t="s">
        <v>42</v>
      </c>
      <c r="V45" s="6" t="s">
        <v>95</v>
      </c>
      <c r="W45" s="6" t="s">
        <v>333</v>
      </c>
      <c r="Y45" s="6" t="s">
        <v>334</v>
      </c>
      <c r="Z45" s="6" t="s">
        <v>335</v>
      </c>
      <c r="AB45" s="6" t="s">
        <v>336</v>
      </c>
      <c r="AC45" s="6">
        <v>72</v>
      </c>
      <c r="AF45" s="6" t="s">
        <v>40</v>
      </c>
      <c r="AG45" s="7"/>
      <c r="AH45" s="7"/>
      <c r="AI45" s="6" t="str">
        <f>HYPERLINK("https://doi.org/10.4159/harvard.9780674062955")</f>
        <v>https://doi.org/10.4159/harvard.9780674062955</v>
      </c>
      <c r="AK45" s="6" t="s">
        <v>48</v>
      </c>
    </row>
    <row r="46" spans="1:37" s="6" customFormat="1" x14ac:dyDescent="0.3">
      <c r="A46" s="6">
        <v>572762</v>
      </c>
      <c r="B46" s="7">
        <v>9781501512650</v>
      </c>
      <c r="C46" s="7">
        <v>9781501519468</v>
      </c>
      <c r="D46" s="7"/>
      <c r="F46" s="6" t="s">
        <v>337</v>
      </c>
      <c r="G46" s="6" t="s">
        <v>338</v>
      </c>
      <c r="H46" s="6" t="s">
        <v>339</v>
      </c>
      <c r="J46" s="6">
        <v>1</v>
      </c>
      <c r="K46" s="6" t="s">
        <v>325</v>
      </c>
      <c r="L46" s="9" t="s">
        <v>340</v>
      </c>
      <c r="M46" s="6" t="s">
        <v>182</v>
      </c>
      <c r="N46" s="8">
        <v>44053</v>
      </c>
      <c r="O46" s="6">
        <v>2020</v>
      </c>
      <c r="P46" s="6">
        <v>668</v>
      </c>
      <c r="S46" s="6">
        <v>2320</v>
      </c>
      <c r="T46" s="6" t="s">
        <v>41</v>
      </c>
      <c r="U46" s="6" t="s">
        <v>55</v>
      </c>
      <c r="V46" s="6" t="s">
        <v>136</v>
      </c>
      <c r="W46" s="6" t="s">
        <v>341</v>
      </c>
      <c r="Y46" s="6" t="s">
        <v>342</v>
      </c>
      <c r="AB46" s="6" t="s">
        <v>343</v>
      </c>
      <c r="AC46" s="6">
        <v>129</v>
      </c>
      <c r="AD46" s="6">
        <v>129.94999999999999</v>
      </c>
      <c r="AF46" s="6" t="s">
        <v>40</v>
      </c>
      <c r="AG46" s="6" t="s">
        <v>40</v>
      </c>
      <c r="AH46" s="7"/>
      <c r="AI46" s="6" t="str">
        <f>HYPERLINK("https://doi.org/10.1515/9781501512650")</f>
        <v>https://doi.org/10.1515/9781501512650</v>
      </c>
      <c r="AK46" s="6" t="s">
        <v>48</v>
      </c>
    </row>
    <row r="47" spans="1:37" s="6" customFormat="1" x14ac:dyDescent="0.3">
      <c r="A47" s="6">
        <v>588617</v>
      </c>
      <c r="B47" s="7">
        <v>9780812297010</v>
      </c>
      <c r="C47" s="7"/>
      <c r="D47" s="7"/>
      <c r="F47" s="6" t="s">
        <v>344</v>
      </c>
      <c r="G47" s="6" t="s">
        <v>345</v>
      </c>
      <c r="H47" s="6" t="s">
        <v>346</v>
      </c>
      <c r="J47" s="6">
        <v>1</v>
      </c>
      <c r="K47" s="6" t="s">
        <v>347</v>
      </c>
      <c r="M47" s="6" t="s">
        <v>286</v>
      </c>
      <c r="N47" s="8">
        <v>43980</v>
      </c>
      <c r="O47" s="6">
        <v>2020</v>
      </c>
      <c r="P47" s="6">
        <v>496</v>
      </c>
      <c r="R47" s="6">
        <v>10</v>
      </c>
      <c r="T47" s="6" t="s">
        <v>41</v>
      </c>
      <c r="U47" s="6" t="s">
        <v>55</v>
      </c>
      <c r="V47" s="6" t="s">
        <v>56</v>
      </c>
      <c r="W47" s="6" t="s">
        <v>348</v>
      </c>
      <c r="Y47" s="6" t="s">
        <v>349</v>
      </c>
      <c r="Z47" s="6" t="s">
        <v>350</v>
      </c>
      <c r="AA47" s="6" t="s">
        <v>351</v>
      </c>
      <c r="AB47" s="6" t="s">
        <v>352</v>
      </c>
      <c r="AC47" s="6">
        <v>130.94999999999999</v>
      </c>
      <c r="AF47" s="6" t="s">
        <v>40</v>
      </c>
      <c r="AG47" s="7"/>
      <c r="AH47" s="7"/>
      <c r="AI47" s="6" t="str">
        <f>HYPERLINK("https://doi.org/10.9783/9780812297010")</f>
        <v>https://doi.org/10.9783/9780812297010</v>
      </c>
      <c r="AK47" s="6" t="s">
        <v>48</v>
      </c>
    </row>
    <row r="48" spans="1:37" s="6" customFormat="1" x14ac:dyDescent="0.3">
      <c r="A48" s="6">
        <v>571771</v>
      </c>
      <c r="B48" s="7">
        <v>9783110685657</v>
      </c>
      <c r="C48" s="7">
        <v>9783110684780</v>
      </c>
      <c r="D48" s="7">
        <v>9783110995053</v>
      </c>
      <c r="F48" s="6" t="s">
        <v>353</v>
      </c>
      <c r="H48" s="6" t="s">
        <v>354</v>
      </c>
      <c r="J48" s="6">
        <v>1</v>
      </c>
      <c r="M48" s="6" t="s">
        <v>182</v>
      </c>
      <c r="N48" s="8">
        <v>44095</v>
      </c>
      <c r="O48" s="6">
        <v>2020</v>
      </c>
      <c r="P48" s="6">
        <v>265</v>
      </c>
      <c r="S48" s="6">
        <v>2320</v>
      </c>
      <c r="T48" s="6" t="s">
        <v>41</v>
      </c>
      <c r="U48" s="6" t="s">
        <v>55</v>
      </c>
      <c r="V48" s="6" t="s">
        <v>136</v>
      </c>
      <c r="W48" s="6" t="s">
        <v>355</v>
      </c>
      <c r="Y48" s="6" t="s">
        <v>356</v>
      </c>
      <c r="AB48" s="6" t="s">
        <v>357</v>
      </c>
      <c r="AC48" s="6">
        <v>129</v>
      </c>
      <c r="AD48" s="6">
        <v>79.95</v>
      </c>
      <c r="AE48" s="6">
        <v>24.95</v>
      </c>
      <c r="AF48" s="6" t="s">
        <v>40</v>
      </c>
      <c r="AG48" s="6" t="s">
        <v>40</v>
      </c>
      <c r="AH48" s="6" t="s">
        <v>40</v>
      </c>
      <c r="AI48" s="6" t="str">
        <f>HYPERLINK("https://doi.org/10.1515/9783110685657")</f>
        <v>https://doi.org/10.1515/9783110685657</v>
      </c>
      <c r="AK48" s="6" t="s">
        <v>48</v>
      </c>
    </row>
    <row r="49" spans="1:37" s="6" customFormat="1" x14ac:dyDescent="0.3">
      <c r="A49" s="6">
        <v>533030</v>
      </c>
      <c r="B49" s="7">
        <v>9780300206852</v>
      </c>
      <c r="C49" s="7"/>
      <c r="D49" s="7"/>
      <c r="F49" s="6" t="s">
        <v>358</v>
      </c>
      <c r="H49" s="6" t="s">
        <v>359</v>
      </c>
      <c r="J49" s="6">
        <v>1</v>
      </c>
      <c r="M49" s="6" t="s">
        <v>73</v>
      </c>
      <c r="N49" s="8">
        <v>41744</v>
      </c>
      <c r="O49" s="6">
        <v>2014</v>
      </c>
      <c r="P49" s="6">
        <v>368</v>
      </c>
      <c r="R49" s="6">
        <v>10</v>
      </c>
      <c r="T49" s="6" t="s">
        <v>41</v>
      </c>
      <c r="U49" s="6" t="s">
        <v>74</v>
      </c>
      <c r="V49" s="6" t="s">
        <v>88</v>
      </c>
      <c r="W49" s="6" t="s">
        <v>360</v>
      </c>
      <c r="Y49" s="6" t="s">
        <v>361</v>
      </c>
      <c r="AB49" s="6" t="s">
        <v>362</v>
      </c>
      <c r="AC49" s="6">
        <v>68.95</v>
      </c>
      <c r="AF49" s="6" t="s">
        <v>40</v>
      </c>
      <c r="AG49" s="7"/>
      <c r="AH49" s="7"/>
      <c r="AI49" s="6" t="str">
        <f>HYPERLINK("https://doi.org/10.12987/9780300206852")</f>
        <v>https://doi.org/10.12987/9780300206852</v>
      </c>
      <c r="AK49" s="6" t="s">
        <v>48</v>
      </c>
    </row>
    <row r="50" spans="1:37" s="6" customFormat="1" x14ac:dyDescent="0.3">
      <c r="A50" s="6">
        <v>604832</v>
      </c>
      <c r="B50" s="7">
        <v>9781479804283</v>
      </c>
      <c r="C50" s="7"/>
      <c r="D50" s="7"/>
      <c r="F50" s="6" t="s">
        <v>363</v>
      </c>
      <c r="G50" s="6" t="s">
        <v>364</v>
      </c>
      <c r="H50" s="6" t="s">
        <v>365</v>
      </c>
      <c r="J50" s="6">
        <v>1</v>
      </c>
      <c r="M50" s="6" t="s">
        <v>296</v>
      </c>
      <c r="N50" s="8">
        <v>44537</v>
      </c>
      <c r="O50" s="6">
        <v>2021</v>
      </c>
      <c r="R50" s="6">
        <v>10</v>
      </c>
      <c r="T50" s="6" t="s">
        <v>41</v>
      </c>
      <c r="U50" s="6" t="s">
        <v>42</v>
      </c>
      <c r="V50" s="6" t="s">
        <v>164</v>
      </c>
      <c r="W50" s="6" t="s">
        <v>366</v>
      </c>
      <c r="Y50" s="6" t="s">
        <v>367</v>
      </c>
      <c r="AA50" s="6" t="s">
        <v>368</v>
      </c>
      <c r="AB50" s="6" t="s">
        <v>369</v>
      </c>
      <c r="AC50" s="6">
        <v>174.95</v>
      </c>
      <c r="AF50" s="6" t="s">
        <v>40</v>
      </c>
      <c r="AG50" s="7"/>
      <c r="AH50" s="7"/>
      <c r="AI50" s="6" t="str">
        <f>HYPERLINK("https://doi.org/10.18574/nyu/9781479804283.001.0001")</f>
        <v>https://doi.org/10.18574/nyu/9781479804283.001.0001</v>
      </c>
      <c r="AK50" s="6" t="s">
        <v>48</v>
      </c>
    </row>
    <row r="51" spans="1:37" s="6" customFormat="1" x14ac:dyDescent="0.3">
      <c r="A51" s="6">
        <v>523538</v>
      </c>
      <c r="B51" s="7">
        <v>9783110499025</v>
      </c>
      <c r="C51" s="7">
        <v>9783110501018</v>
      </c>
      <c r="D51" s="7"/>
      <c r="F51" s="6" t="s">
        <v>370</v>
      </c>
      <c r="G51" s="6" t="s">
        <v>371</v>
      </c>
      <c r="I51" s="6" t="s">
        <v>372</v>
      </c>
      <c r="J51" s="6">
        <v>1</v>
      </c>
      <c r="K51" s="6" t="s">
        <v>373</v>
      </c>
      <c r="M51" s="6" t="s">
        <v>182</v>
      </c>
      <c r="N51" s="8">
        <v>43089</v>
      </c>
      <c r="O51" s="6">
        <v>2017</v>
      </c>
      <c r="P51" s="6">
        <v>1720</v>
      </c>
      <c r="T51" s="6" t="s">
        <v>41</v>
      </c>
      <c r="U51" s="6" t="s">
        <v>374</v>
      </c>
      <c r="V51" s="6" t="s">
        <v>374</v>
      </c>
      <c r="W51" s="6" t="s">
        <v>375</v>
      </c>
      <c r="Y51" s="6" t="s">
        <v>376</v>
      </c>
      <c r="AB51" s="6" t="s">
        <v>377</v>
      </c>
      <c r="AC51" s="6">
        <v>410</v>
      </c>
      <c r="AD51" s="6">
        <v>500</v>
      </c>
      <c r="AF51" s="6" t="s">
        <v>40</v>
      </c>
      <c r="AG51" s="6" t="s">
        <v>40</v>
      </c>
      <c r="AH51" s="7"/>
      <c r="AI51" s="6" t="str">
        <f>HYPERLINK("https://doi.org/10.1515/9783110499025")</f>
        <v>https://doi.org/10.1515/9783110499025</v>
      </c>
      <c r="AK51" s="6" t="s">
        <v>48</v>
      </c>
    </row>
    <row r="52" spans="1:37" s="6" customFormat="1" x14ac:dyDescent="0.3">
      <c r="A52" s="6">
        <v>516743</v>
      </c>
      <c r="B52" s="7">
        <v>9781400866458</v>
      </c>
      <c r="C52" s="7"/>
      <c r="D52" s="7"/>
      <c r="F52" s="6" t="s">
        <v>378</v>
      </c>
      <c r="G52" s="6" t="s">
        <v>379</v>
      </c>
      <c r="H52" s="6" t="s">
        <v>380</v>
      </c>
      <c r="J52" s="6">
        <v>1</v>
      </c>
      <c r="M52" s="6" t="s">
        <v>39</v>
      </c>
      <c r="N52" s="8">
        <v>42121</v>
      </c>
      <c r="O52" s="6">
        <v>2015</v>
      </c>
      <c r="P52" s="6">
        <v>440</v>
      </c>
      <c r="R52" s="6">
        <v>10</v>
      </c>
      <c r="T52" s="6" t="s">
        <v>41</v>
      </c>
      <c r="U52" s="6" t="s">
        <v>42</v>
      </c>
      <c r="V52" s="6" t="s">
        <v>95</v>
      </c>
      <c r="W52" s="6" t="s">
        <v>381</v>
      </c>
      <c r="Y52" s="6" t="s">
        <v>382</v>
      </c>
      <c r="AA52" s="6" t="s">
        <v>383</v>
      </c>
      <c r="AB52" s="6" t="s">
        <v>384</v>
      </c>
      <c r="AC52" s="6">
        <v>205</v>
      </c>
      <c r="AF52" s="6" t="s">
        <v>40</v>
      </c>
      <c r="AG52" s="7"/>
      <c r="AH52" s="7"/>
      <c r="AI52" s="6" t="str">
        <f>HYPERLINK("https://doi.org/10.1515/9781400866458")</f>
        <v>https://doi.org/10.1515/9781400866458</v>
      </c>
      <c r="AK52" s="6" t="s">
        <v>48</v>
      </c>
    </row>
    <row r="53" spans="1:37" s="6" customFormat="1" x14ac:dyDescent="0.3">
      <c r="A53" s="6">
        <v>561077</v>
      </c>
      <c r="B53" s="7">
        <v>9780231548731</v>
      </c>
      <c r="C53" s="7"/>
      <c r="D53" s="7"/>
      <c r="F53" s="6" t="s">
        <v>385</v>
      </c>
      <c r="G53" s="6" t="s">
        <v>386</v>
      </c>
      <c r="H53" s="6" t="s">
        <v>387</v>
      </c>
      <c r="J53" s="6">
        <v>1</v>
      </c>
      <c r="K53" s="6" t="s">
        <v>388</v>
      </c>
      <c r="M53" s="6" t="s">
        <v>144</v>
      </c>
      <c r="N53" s="8">
        <v>44081</v>
      </c>
      <c r="O53" s="6">
        <v>2019</v>
      </c>
      <c r="R53" s="6">
        <v>10</v>
      </c>
      <c r="T53" s="6" t="s">
        <v>41</v>
      </c>
      <c r="U53" s="6" t="s">
        <v>42</v>
      </c>
      <c r="V53" s="6" t="s">
        <v>43</v>
      </c>
      <c r="W53" s="6" t="s">
        <v>389</v>
      </c>
      <c r="Y53" s="6" t="s">
        <v>390</v>
      </c>
      <c r="Z53" s="6" t="s">
        <v>391</v>
      </c>
      <c r="AA53" s="6" t="s">
        <v>392</v>
      </c>
      <c r="AB53" s="6" t="s">
        <v>393</v>
      </c>
      <c r="AC53" s="6">
        <v>56.95</v>
      </c>
      <c r="AF53" s="6" t="s">
        <v>40</v>
      </c>
      <c r="AG53" s="7"/>
      <c r="AH53" s="7"/>
      <c r="AI53" s="6" t="str">
        <f>HYPERLINK("https://doi.org/10.7312/li--19012")</f>
        <v>https://doi.org/10.7312/li--19012</v>
      </c>
      <c r="AK53" s="6" t="s">
        <v>48</v>
      </c>
    </row>
    <row r="54" spans="1:37" s="6" customFormat="1" x14ac:dyDescent="0.3">
      <c r="A54" s="6">
        <v>543634</v>
      </c>
      <c r="B54" s="7">
        <v>9783110634426</v>
      </c>
      <c r="C54" s="7"/>
      <c r="D54" s="7">
        <v>9783110628685</v>
      </c>
      <c r="F54" s="6" t="s">
        <v>394</v>
      </c>
      <c r="G54" s="6" t="s">
        <v>395</v>
      </c>
      <c r="H54" s="6" t="s">
        <v>396</v>
      </c>
      <c r="J54" s="6">
        <v>1</v>
      </c>
      <c r="M54" s="6" t="s">
        <v>182</v>
      </c>
      <c r="N54" s="8">
        <v>43885</v>
      </c>
      <c r="O54" s="6">
        <v>2020</v>
      </c>
      <c r="P54" s="6">
        <v>240</v>
      </c>
      <c r="S54" s="6">
        <v>2320</v>
      </c>
      <c r="T54" s="6" t="s">
        <v>41</v>
      </c>
      <c r="U54" s="6" t="s">
        <v>42</v>
      </c>
      <c r="V54" s="6" t="s">
        <v>95</v>
      </c>
      <c r="W54" s="6" t="s">
        <v>397</v>
      </c>
      <c r="Y54" s="6" t="s">
        <v>398</v>
      </c>
      <c r="AB54" s="6" t="s">
        <v>399</v>
      </c>
      <c r="AC54" s="6">
        <v>129</v>
      </c>
      <c r="AE54" s="6">
        <v>29.95</v>
      </c>
      <c r="AF54" s="6" t="s">
        <v>40</v>
      </c>
      <c r="AG54" s="7"/>
      <c r="AH54" s="6" t="s">
        <v>40</v>
      </c>
      <c r="AI54" s="6" t="str">
        <f>HYPERLINK("https://doi.org/10.1515/9783110634426")</f>
        <v>https://doi.org/10.1515/9783110634426</v>
      </c>
      <c r="AK54" s="6" t="s">
        <v>48</v>
      </c>
    </row>
    <row r="55" spans="1:37" s="6" customFormat="1" x14ac:dyDescent="0.3">
      <c r="A55" s="6">
        <v>558438</v>
      </c>
      <c r="B55" s="7">
        <v>9781463239770</v>
      </c>
      <c r="C55" s="7"/>
      <c r="D55" s="7"/>
      <c r="F55" s="6" t="s">
        <v>400</v>
      </c>
      <c r="I55" s="6" t="s">
        <v>401</v>
      </c>
      <c r="J55" s="6">
        <v>1</v>
      </c>
      <c r="M55" s="6" t="s">
        <v>240</v>
      </c>
      <c r="N55" s="8">
        <v>43850</v>
      </c>
      <c r="O55" s="6">
        <v>2019</v>
      </c>
      <c r="P55" s="6">
        <v>300</v>
      </c>
      <c r="R55" s="6">
        <v>10</v>
      </c>
      <c r="T55" s="6" t="s">
        <v>41</v>
      </c>
      <c r="U55" s="6" t="s">
        <v>74</v>
      </c>
      <c r="V55" s="6" t="s">
        <v>74</v>
      </c>
      <c r="W55" s="6" t="s">
        <v>402</v>
      </c>
      <c r="Y55" s="6" t="s">
        <v>403</v>
      </c>
      <c r="AC55" s="6">
        <v>130.94999999999999</v>
      </c>
      <c r="AF55" s="6" t="s">
        <v>40</v>
      </c>
      <c r="AG55" s="7"/>
      <c r="AH55" s="7"/>
      <c r="AI55" s="6" t="str">
        <f>HYPERLINK("https://doi.org/10.31826/9781463239770")</f>
        <v>https://doi.org/10.31826/9781463239770</v>
      </c>
      <c r="AK55" s="6" t="s">
        <v>48</v>
      </c>
    </row>
    <row r="56" spans="1:37" s="6" customFormat="1" x14ac:dyDescent="0.3">
      <c r="A56" s="6">
        <v>550498</v>
      </c>
      <c r="B56" s="7">
        <v>9780812295252</v>
      </c>
      <c r="C56" s="7"/>
      <c r="D56" s="7"/>
      <c r="F56" s="6" t="s">
        <v>404</v>
      </c>
      <c r="G56" s="6" t="s">
        <v>405</v>
      </c>
      <c r="H56" s="6" t="s">
        <v>406</v>
      </c>
      <c r="J56" s="6">
        <v>1</v>
      </c>
      <c r="K56" s="6" t="s">
        <v>304</v>
      </c>
      <c r="M56" s="6" t="s">
        <v>286</v>
      </c>
      <c r="N56" s="8">
        <v>43375</v>
      </c>
      <c r="O56" s="6">
        <v>2019</v>
      </c>
      <c r="P56" s="6">
        <v>272</v>
      </c>
      <c r="R56" s="6">
        <v>10</v>
      </c>
      <c r="T56" s="6" t="s">
        <v>41</v>
      </c>
      <c r="U56" s="6" t="s">
        <v>42</v>
      </c>
      <c r="V56" s="6" t="s">
        <v>103</v>
      </c>
      <c r="W56" s="6" t="s">
        <v>407</v>
      </c>
      <c r="Y56" s="6" t="s">
        <v>408</v>
      </c>
      <c r="AA56" s="6" t="s">
        <v>409</v>
      </c>
      <c r="AB56" s="6" t="s">
        <v>410</v>
      </c>
      <c r="AC56" s="6">
        <v>83.95</v>
      </c>
      <c r="AF56" s="6" t="s">
        <v>40</v>
      </c>
      <c r="AG56" s="7"/>
      <c r="AH56" s="7"/>
      <c r="AI56" s="6" t="str">
        <f>HYPERLINK("https://doi.org/10.9783/9780812295252")</f>
        <v>https://doi.org/10.9783/9780812295252</v>
      </c>
      <c r="AK56" s="6" t="s">
        <v>48</v>
      </c>
    </row>
    <row r="57" spans="1:37" s="6" customFormat="1" x14ac:dyDescent="0.3">
      <c r="A57" s="6">
        <v>558433</v>
      </c>
      <c r="B57" s="7">
        <v>9781463239725</v>
      </c>
      <c r="C57" s="7"/>
      <c r="D57" s="7"/>
      <c r="F57" s="6" t="s">
        <v>411</v>
      </c>
      <c r="I57" s="6" t="s">
        <v>412</v>
      </c>
      <c r="J57" s="6">
        <v>1</v>
      </c>
      <c r="M57" s="6" t="s">
        <v>240</v>
      </c>
      <c r="N57" s="8">
        <v>43850</v>
      </c>
      <c r="O57" s="6">
        <v>2019</v>
      </c>
      <c r="P57" s="6">
        <v>300</v>
      </c>
      <c r="R57" s="6">
        <v>10</v>
      </c>
      <c r="T57" s="6" t="s">
        <v>41</v>
      </c>
      <c r="U57" s="6" t="s">
        <v>74</v>
      </c>
      <c r="V57" s="6" t="s">
        <v>74</v>
      </c>
      <c r="W57" s="6" t="s">
        <v>413</v>
      </c>
      <c r="Y57" s="6" t="s">
        <v>403</v>
      </c>
      <c r="AC57" s="6">
        <v>130.94999999999999</v>
      </c>
      <c r="AF57" s="6" t="s">
        <v>40</v>
      </c>
      <c r="AG57" s="7"/>
      <c r="AH57" s="7"/>
      <c r="AI57" s="6" t="str">
        <f>HYPERLINK("https://doi.org/10.31826/9781463239725")</f>
        <v>https://doi.org/10.31826/9781463239725</v>
      </c>
      <c r="AK57" s="6" t="s">
        <v>48</v>
      </c>
    </row>
    <row r="58" spans="1:37" s="6" customFormat="1" x14ac:dyDescent="0.3">
      <c r="A58" s="6">
        <v>516075</v>
      </c>
      <c r="B58" s="7">
        <v>9780231504713</v>
      </c>
      <c r="C58" s="7"/>
      <c r="D58" s="7"/>
      <c r="F58" s="6" t="s">
        <v>414</v>
      </c>
      <c r="G58" s="6" t="s">
        <v>415</v>
      </c>
      <c r="H58" s="6" t="s">
        <v>416</v>
      </c>
      <c r="J58" s="6">
        <v>1</v>
      </c>
      <c r="K58" s="6" t="s">
        <v>417</v>
      </c>
      <c r="M58" s="6" t="s">
        <v>144</v>
      </c>
      <c r="N58" s="8">
        <v>41198</v>
      </c>
      <c r="O58" s="6">
        <v>2012</v>
      </c>
      <c r="P58" s="6">
        <v>368</v>
      </c>
      <c r="R58" s="6">
        <v>10</v>
      </c>
      <c r="T58" s="6" t="s">
        <v>41</v>
      </c>
      <c r="U58" s="6" t="s">
        <v>42</v>
      </c>
      <c r="V58" s="6" t="s">
        <v>145</v>
      </c>
      <c r="W58" s="6" t="s">
        <v>418</v>
      </c>
      <c r="Y58" s="6" t="s">
        <v>419</v>
      </c>
      <c r="Z58" s="6" t="s">
        <v>420</v>
      </c>
      <c r="AA58" s="6" t="s">
        <v>421</v>
      </c>
      <c r="AB58" s="6" t="s">
        <v>422</v>
      </c>
      <c r="AC58" s="6">
        <v>31.95</v>
      </c>
      <c r="AF58" s="6" t="s">
        <v>40</v>
      </c>
      <c r="AG58" s="7"/>
      <c r="AH58" s="7"/>
      <c r="AI58" s="6" t="str">
        <f>HYPERLINK("https://doi.org/10.7312/moin16036")</f>
        <v>https://doi.org/10.7312/moin16036</v>
      </c>
      <c r="AK58" s="6" t="s">
        <v>48</v>
      </c>
    </row>
    <row r="59" spans="1:37" s="6" customFormat="1" x14ac:dyDescent="0.3">
      <c r="A59" s="6">
        <v>561869</v>
      </c>
      <c r="B59" s="7">
        <v>9780231548830</v>
      </c>
      <c r="C59" s="7"/>
      <c r="D59" s="7"/>
      <c r="F59" s="6" t="s">
        <v>423</v>
      </c>
      <c r="G59" s="6" t="s">
        <v>424</v>
      </c>
      <c r="H59" s="6" t="s">
        <v>425</v>
      </c>
      <c r="J59" s="6">
        <v>1</v>
      </c>
      <c r="M59" s="6" t="s">
        <v>144</v>
      </c>
      <c r="N59" s="8">
        <v>43633</v>
      </c>
      <c r="O59" s="6">
        <v>2019</v>
      </c>
      <c r="R59" s="6">
        <v>10</v>
      </c>
      <c r="T59" s="6" t="s">
        <v>41</v>
      </c>
      <c r="U59" s="6" t="s">
        <v>74</v>
      </c>
      <c r="V59" s="6" t="s">
        <v>74</v>
      </c>
      <c r="W59" s="6" t="s">
        <v>426</v>
      </c>
      <c r="Y59" s="6" t="s">
        <v>427</v>
      </c>
      <c r="Z59" s="6" t="s">
        <v>428</v>
      </c>
      <c r="AA59" s="6" t="s">
        <v>429</v>
      </c>
      <c r="AB59" s="6" t="s">
        <v>430</v>
      </c>
      <c r="AC59" s="6">
        <v>60.95</v>
      </c>
      <c r="AF59" s="6" t="s">
        <v>40</v>
      </c>
      <c r="AG59" s="7"/>
      <c r="AH59" s="7"/>
      <c r="AI59" s="6" t="str">
        <f>HYPERLINK("https://doi.org/10.7312/burc19032")</f>
        <v>https://doi.org/10.7312/burc19032</v>
      </c>
      <c r="AK59" s="6" t="s">
        <v>48</v>
      </c>
    </row>
    <row r="60" spans="1:37" s="6" customFormat="1" x14ac:dyDescent="0.3">
      <c r="A60" s="6">
        <v>572329</v>
      </c>
      <c r="B60" s="7">
        <v>9780300175288</v>
      </c>
      <c r="C60" s="7"/>
      <c r="D60" s="7"/>
      <c r="F60" s="6" t="s">
        <v>431</v>
      </c>
      <c r="G60" s="6" t="s">
        <v>432</v>
      </c>
      <c r="H60" s="6" t="s">
        <v>433</v>
      </c>
      <c r="I60" s="6" t="s">
        <v>434</v>
      </c>
      <c r="J60" s="6">
        <v>1</v>
      </c>
      <c r="K60" s="6" t="s">
        <v>311</v>
      </c>
      <c r="M60" s="6" t="s">
        <v>73</v>
      </c>
      <c r="N60" s="8">
        <v>42472</v>
      </c>
      <c r="O60" s="6">
        <v>2016</v>
      </c>
      <c r="P60" s="6">
        <v>376</v>
      </c>
      <c r="R60" s="6">
        <v>10</v>
      </c>
      <c r="T60" s="6" t="s">
        <v>41</v>
      </c>
      <c r="U60" s="6" t="s">
        <v>183</v>
      </c>
      <c r="V60" s="6" t="s">
        <v>435</v>
      </c>
      <c r="W60" s="6" t="s">
        <v>436</v>
      </c>
      <c r="Y60" s="6" t="s">
        <v>437</v>
      </c>
      <c r="AB60" s="6" t="s">
        <v>438</v>
      </c>
      <c r="AC60" s="6">
        <v>54.95</v>
      </c>
      <c r="AF60" s="6" t="s">
        <v>40</v>
      </c>
      <c r="AG60" s="7"/>
      <c r="AH60" s="7"/>
      <c r="AI60" s="6" t="str">
        <f>HYPERLINK("https://doi.org/10.12987/9780300175288?locatt=mode:legacy")</f>
        <v>https://doi.org/10.12987/9780300175288?locatt=mode:legacy</v>
      </c>
      <c r="AK60" s="6" t="s">
        <v>48</v>
      </c>
    </row>
    <row r="61" spans="1:37" s="6" customFormat="1" x14ac:dyDescent="0.3">
      <c r="A61" s="6">
        <v>558413</v>
      </c>
      <c r="B61" s="7">
        <v>9781463239619</v>
      </c>
      <c r="C61" s="7"/>
      <c r="D61" s="7"/>
      <c r="F61" s="6" t="s">
        <v>439</v>
      </c>
      <c r="G61" s="6" t="s">
        <v>440</v>
      </c>
      <c r="H61" s="6" t="s">
        <v>441</v>
      </c>
      <c r="J61" s="6">
        <v>1</v>
      </c>
      <c r="M61" s="6" t="s">
        <v>240</v>
      </c>
      <c r="N61" s="8">
        <v>43990</v>
      </c>
      <c r="O61" s="6">
        <v>2020</v>
      </c>
      <c r="P61" s="6">
        <v>366</v>
      </c>
      <c r="R61" s="6">
        <v>10</v>
      </c>
      <c r="T61" s="6" t="s">
        <v>41</v>
      </c>
      <c r="U61" s="6" t="s">
        <v>74</v>
      </c>
      <c r="V61" s="6" t="s">
        <v>74</v>
      </c>
      <c r="W61" s="6" t="s">
        <v>442</v>
      </c>
      <c r="Y61" s="6" t="s">
        <v>443</v>
      </c>
      <c r="AB61" s="6" t="s">
        <v>444</v>
      </c>
      <c r="AC61" s="6">
        <v>161</v>
      </c>
      <c r="AF61" s="6" t="s">
        <v>40</v>
      </c>
      <c r="AG61" s="7"/>
      <c r="AH61" s="7"/>
      <c r="AI61" s="6" t="str">
        <f>HYPERLINK("https://doi.org/10.31826/9781463239619")</f>
        <v>https://doi.org/10.31826/9781463239619</v>
      </c>
      <c r="AK61" s="6" t="s">
        <v>48</v>
      </c>
    </row>
    <row r="62" spans="1:37" s="6" customFormat="1" x14ac:dyDescent="0.3">
      <c r="A62" s="6">
        <v>591552</v>
      </c>
      <c r="B62" s="7">
        <v>9783110715101</v>
      </c>
      <c r="C62" s="7">
        <v>9783110715088</v>
      </c>
      <c r="D62" s="7"/>
      <c r="F62" s="6" t="s">
        <v>445</v>
      </c>
      <c r="G62" s="6" t="s">
        <v>446</v>
      </c>
      <c r="I62" s="6" t="s">
        <v>447</v>
      </c>
      <c r="J62" s="6">
        <v>1</v>
      </c>
      <c r="K62" s="6" t="s">
        <v>318</v>
      </c>
      <c r="L62" s="9" t="s">
        <v>448</v>
      </c>
      <c r="M62" s="6" t="s">
        <v>182</v>
      </c>
      <c r="N62" s="8">
        <v>44263</v>
      </c>
      <c r="O62" s="6">
        <v>2021</v>
      </c>
      <c r="P62" s="6">
        <v>466</v>
      </c>
      <c r="Q62" s="6">
        <v>2</v>
      </c>
      <c r="S62" s="6">
        <v>2320</v>
      </c>
      <c r="T62" s="6" t="s">
        <v>41</v>
      </c>
      <c r="U62" s="6" t="s">
        <v>55</v>
      </c>
      <c r="V62" s="6" t="s">
        <v>449</v>
      </c>
      <c r="W62" s="6" t="s">
        <v>450</v>
      </c>
      <c r="Y62" s="6" t="s">
        <v>451</v>
      </c>
      <c r="AB62" s="6" t="s">
        <v>452</v>
      </c>
      <c r="AC62" s="6">
        <v>129</v>
      </c>
      <c r="AD62" s="6">
        <v>99.95</v>
      </c>
      <c r="AF62" s="6" t="s">
        <v>40</v>
      </c>
      <c r="AG62" s="6" t="s">
        <v>40</v>
      </c>
      <c r="AH62" s="7"/>
      <c r="AI62" s="6" t="str">
        <f>HYPERLINK("https://doi.org/10.1515/9783110715101")</f>
        <v>https://doi.org/10.1515/9783110715101</v>
      </c>
      <c r="AK62" s="6" t="s">
        <v>48</v>
      </c>
    </row>
    <row r="63" spans="1:37" s="6" customFormat="1" x14ac:dyDescent="0.3">
      <c r="A63" s="6">
        <v>591669</v>
      </c>
      <c r="B63" s="7">
        <v>9780691216263</v>
      </c>
      <c r="C63" s="7"/>
      <c r="D63" s="7"/>
      <c r="F63" s="6" t="s">
        <v>453</v>
      </c>
      <c r="I63" s="6" t="s">
        <v>222</v>
      </c>
      <c r="J63" s="6">
        <v>1</v>
      </c>
      <c r="K63" s="6" t="s">
        <v>63</v>
      </c>
      <c r="L63" s="9" t="s">
        <v>454</v>
      </c>
      <c r="M63" s="6" t="s">
        <v>39</v>
      </c>
      <c r="N63" s="8">
        <v>44033</v>
      </c>
      <c r="O63" s="6">
        <v>1995</v>
      </c>
      <c r="P63" s="6">
        <v>648</v>
      </c>
      <c r="R63" s="6">
        <v>10</v>
      </c>
      <c r="T63" s="6" t="s">
        <v>41</v>
      </c>
      <c r="U63" s="6" t="s">
        <v>42</v>
      </c>
      <c r="V63" s="6" t="s">
        <v>455</v>
      </c>
      <c r="W63" s="6" t="s">
        <v>456</v>
      </c>
      <c r="Y63" s="6" t="s">
        <v>457</v>
      </c>
      <c r="AA63" s="6" t="s">
        <v>458</v>
      </c>
      <c r="AB63" s="6" t="s">
        <v>459</v>
      </c>
      <c r="AC63" s="6">
        <v>250</v>
      </c>
      <c r="AF63" s="6" t="s">
        <v>40</v>
      </c>
      <c r="AG63" s="7"/>
      <c r="AH63" s="7"/>
      <c r="AI63" s="6" t="str">
        <f>HYPERLINK("https://doi.org/10.1515/9780691216263")</f>
        <v>https://doi.org/10.1515/9780691216263</v>
      </c>
      <c r="AK63" s="6" t="s">
        <v>48</v>
      </c>
    </row>
    <row r="64" spans="1:37" s="6" customFormat="1" x14ac:dyDescent="0.3">
      <c r="A64" s="6">
        <v>515411</v>
      </c>
      <c r="B64" s="7">
        <v>9780231540919</v>
      </c>
      <c r="C64" s="7"/>
      <c r="D64" s="7"/>
      <c r="F64" s="6" t="s">
        <v>460</v>
      </c>
      <c r="G64" s="6" t="s">
        <v>461</v>
      </c>
      <c r="H64" s="6" t="s">
        <v>462</v>
      </c>
      <c r="J64" s="6">
        <v>1</v>
      </c>
      <c r="M64" s="6" t="s">
        <v>144</v>
      </c>
      <c r="N64" s="8">
        <v>42346</v>
      </c>
      <c r="O64" s="6">
        <v>2015</v>
      </c>
      <c r="P64" s="6">
        <v>280</v>
      </c>
      <c r="R64" s="6">
        <v>10</v>
      </c>
      <c r="T64" s="6" t="s">
        <v>41</v>
      </c>
      <c r="U64" s="6" t="s">
        <v>42</v>
      </c>
      <c r="V64" s="6" t="s">
        <v>111</v>
      </c>
      <c r="W64" s="6" t="s">
        <v>463</v>
      </c>
      <c r="Y64" s="6" t="s">
        <v>464</v>
      </c>
      <c r="Z64" s="6" t="s">
        <v>465</v>
      </c>
      <c r="AA64" s="6" t="s">
        <v>466</v>
      </c>
      <c r="AB64" s="6" t="s">
        <v>467</v>
      </c>
      <c r="AC64" s="6">
        <v>21.95</v>
      </c>
      <c r="AF64" s="6" t="s">
        <v>40</v>
      </c>
      <c r="AG64" s="7"/>
      <c r="AH64" s="7"/>
      <c r="AI64" s="6" t="str">
        <f>HYPERLINK("https://www.degruyter.com/isbn/9780231540919")</f>
        <v>https://www.degruyter.com/isbn/9780231540919</v>
      </c>
      <c r="AK64" s="6" t="s">
        <v>48</v>
      </c>
    </row>
    <row r="65" spans="1:37" s="6" customFormat="1" x14ac:dyDescent="0.3">
      <c r="A65" s="6">
        <v>514720</v>
      </c>
      <c r="B65" s="7">
        <v>9780674028654</v>
      </c>
      <c r="C65" s="7"/>
      <c r="D65" s="7"/>
      <c r="F65" s="6" t="s">
        <v>468</v>
      </c>
      <c r="G65" s="6" t="s">
        <v>469</v>
      </c>
      <c r="H65" s="6" t="s">
        <v>470</v>
      </c>
      <c r="J65" s="6">
        <v>1</v>
      </c>
      <c r="M65" s="6" t="s">
        <v>102</v>
      </c>
      <c r="N65" s="8">
        <v>39995</v>
      </c>
      <c r="O65" s="6">
        <v>2006</v>
      </c>
      <c r="P65" s="6">
        <v>323</v>
      </c>
      <c r="R65" s="6">
        <v>10</v>
      </c>
      <c r="T65" s="6" t="s">
        <v>41</v>
      </c>
      <c r="U65" s="6" t="s">
        <v>42</v>
      </c>
      <c r="V65" s="6" t="s">
        <v>80</v>
      </c>
      <c r="W65" s="6" t="s">
        <v>471</v>
      </c>
      <c r="Y65" s="6" t="s">
        <v>472</v>
      </c>
      <c r="Z65" s="6" t="s">
        <v>473</v>
      </c>
      <c r="AA65" s="6" t="s">
        <v>474</v>
      </c>
      <c r="AC65" s="6">
        <v>152</v>
      </c>
      <c r="AF65" s="6" t="s">
        <v>40</v>
      </c>
      <c r="AG65" s="7"/>
      <c r="AH65" s="7"/>
      <c r="AI65" s="6" t="str">
        <f>HYPERLINK("https://doi.org/10.4159/9780674028654")</f>
        <v>https://doi.org/10.4159/9780674028654</v>
      </c>
      <c r="AK65" s="6" t="s">
        <v>48</v>
      </c>
    </row>
    <row r="66" spans="1:37" s="6" customFormat="1" x14ac:dyDescent="0.3">
      <c r="A66" s="6">
        <v>537148</v>
      </c>
      <c r="B66" s="7">
        <v>9783110591682</v>
      </c>
      <c r="C66" s="7">
        <v>9783110590203</v>
      </c>
      <c r="D66" s="7"/>
      <c r="F66" s="6" t="s">
        <v>475</v>
      </c>
      <c r="G66" s="6" t="s">
        <v>476</v>
      </c>
      <c r="I66" s="6" t="s">
        <v>477</v>
      </c>
      <c r="J66" s="6">
        <v>1</v>
      </c>
      <c r="K66" s="6" t="s">
        <v>478</v>
      </c>
      <c r="L66" s="9" t="s">
        <v>479</v>
      </c>
      <c r="M66" s="6" t="s">
        <v>182</v>
      </c>
      <c r="N66" s="8">
        <v>43801</v>
      </c>
      <c r="O66" s="6">
        <v>2020</v>
      </c>
      <c r="P66" s="6">
        <v>482</v>
      </c>
      <c r="Q66" s="6">
        <v>12</v>
      </c>
      <c r="S66" s="6">
        <v>2320</v>
      </c>
      <c r="T66" s="6" t="s">
        <v>41</v>
      </c>
      <c r="U66" s="6" t="s">
        <v>480</v>
      </c>
      <c r="V66" s="6" t="s">
        <v>480</v>
      </c>
      <c r="W66" s="6" t="s">
        <v>481</v>
      </c>
      <c r="Y66" s="6" t="s">
        <v>482</v>
      </c>
      <c r="AB66" s="6" t="s">
        <v>483</v>
      </c>
      <c r="AC66" s="6">
        <v>129</v>
      </c>
      <c r="AD66" s="6">
        <v>144.94999999999999</v>
      </c>
      <c r="AF66" s="6" t="s">
        <v>40</v>
      </c>
      <c r="AG66" s="6" t="s">
        <v>40</v>
      </c>
      <c r="AH66" s="7"/>
      <c r="AI66" s="6" t="str">
        <f>HYPERLINK("https://doi.org/10.1515/9783110591682")</f>
        <v>https://doi.org/10.1515/9783110591682</v>
      </c>
      <c r="AK66" s="6" t="s">
        <v>48</v>
      </c>
    </row>
    <row r="67" spans="1:37" s="6" customFormat="1" x14ac:dyDescent="0.3">
      <c r="A67" s="6">
        <v>562189</v>
      </c>
      <c r="B67" s="7">
        <v>9780691194240</v>
      </c>
      <c r="C67" s="7"/>
      <c r="D67" s="7"/>
      <c r="F67" s="6" t="s">
        <v>484</v>
      </c>
      <c r="G67" s="6" t="s">
        <v>485</v>
      </c>
      <c r="H67" s="6" t="s">
        <v>486</v>
      </c>
      <c r="J67" s="6">
        <v>1</v>
      </c>
      <c r="K67" s="6" t="s">
        <v>487</v>
      </c>
      <c r="L67" s="9" t="s">
        <v>488</v>
      </c>
      <c r="M67" s="6" t="s">
        <v>39</v>
      </c>
      <c r="N67" s="8">
        <v>43690</v>
      </c>
      <c r="O67" s="6">
        <v>2019</v>
      </c>
      <c r="P67" s="6">
        <v>296</v>
      </c>
      <c r="R67" s="6">
        <v>10</v>
      </c>
      <c r="T67" s="6" t="s">
        <v>41</v>
      </c>
      <c r="U67" s="6" t="s">
        <v>74</v>
      </c>
      <c r="V67" s="6" t="s">
        <v>88</v>
      </c>
      <c r="W67" s="6" t="s">
        <v>489</v>
      </c>
      <c r="Y67" s="6" t="s">
        <v>490</v>
      </c>
      <c r="AA67" s="6" t="s">
        <v>491</v>
      </c>
      <c r="AB67" s="6" t="s">
        <v>492</v>
      </c>
      <c r="AC67" s="6">
        <v>78</v>
      </c>
      <c r="AF67" s="6" t="s">
        <v>40</v>
      </c>
      <c r="AG67" s="7"/>
      <c r="AH67" s="7"/>
      <c r="AI67" s="6" t="str">
        <f>HYPERLINK("https://doi.org/10.1515/9780691194240")</f>
        <v>https://doi.org/10.1515/9780691194240</v>
      </c>
      <c r="AK67" s="6" t="s">
        <v>48</v>
      </c>
    </row>
    <row r="68" spans="1:37" s="6" customFormat="1" x14ac:dyDescent="0.3">
      <c r="A68" s="6">
        <v>615778</v>
      </c>
      <c r="B68" s="7">
        <v>9780691226194</v>
      </c>
      <c r="C68" s="7"/>
      <c r="D68" s="7"/>
      <c r="F68" s="6" t="s">
        <v>123</v>
      </c>
      <c r="G68" s="6" t="s">
        <v>493</v>
      </c>
      <c r="H68" s="6" t="s">
        <v>494</v>
      </c>
      <c r="J68" s="6">
        <v>1</v>
      </c>
      <c r="M68" s="6" t="s">
        <v>39</v>
      </c>
      <c r="N68" s="8">
        <v>44621</v>
      </c>
      <c r="O68" s="6">
        <v>2022</v>
      </c>
      <c r="P68" s="6">
        <v>872</v>
      </c>
      <c r="R68" s="6">
        <v>10</v>
      </c>
      <c r="T68" s="6" t="s">
        <v>41</v>
      </c>
      <c r="U68" s="6" t="s">
        <v>42</v>
      </c>
      <c r="V68" s="6" t="s">
        <v>80</v>
      </c>
      <c r="W68" s="6" t="s">
        <v>495</v>
      </c>
      <c r="Y68" s="6" t="s">
        <v>496</v>
      </c>
      <c r="AA68" s="6" t="s">
        <v>497</v>
      </c>
      <c r="AB68" s="6" t="s">
        <v>498</v>
      </c>
      <c r="AC68" s="6">
        <v>111</v>
      </c>
      <c r="AF68" s="6" t="s">
        <v>40</v>
      </c>
      <c r="AG68" s="7"/>
      <c r="AH68" s="7"/>
      <c r="AI68" s="6" t="str">
        <f>HYPERLINK("https://doi.org/10.1515/9780691226194?locatt=mode:legacy")</f>
        <v>https://doi.org/10.1515/9780691226194?locatt=mode:legacy</v>
      </c>
      <c r="AK68" s="6" t="s">
        <v>48</v>
      </c>
    </row>
    <row r="69" spans="1:37" s="6" customFormat="1" x14ac:dyDescent="0.3">
      <c r="A69" s="6">
        <v>590831</v>
      </c>
      <c r="B69" s="7">
        <v>9783110714746</v>
      </c>
      <c r="C69" s="7">
        <v>9783110713527</v>
      </c>
      <c r="D69" s="7"/>
      <c r="F69" s="6" t="s">
        <v>499</v>
      </c>
      <c r="G69" s="6" t="s">
        <v>500</v>
      </c>
      <c r="I69" s="6" t="s">
        <v>501</v>
      </c>
      <c r="J69" s="6">
        <v>1</v>
      </c>
      <c r="K69" s="6" t="s">
        <v>180</v>
      </c>
      <c r="L69" s="9" t="s">
        <v>502</v>
      </c>
      <c r="M69" s="6" t="s">
        <v>182</v>
      </c>
      <c r="N69" s="8">
        <v>44235</v>
      </c>
      <c r="O69" s="6">
        <v>2021</v>
      </c>
      <c r="P69" s="6">
        <v>550</v>
      </c>
      <c r="S69" s="6">
        <v>2320</v>
      </c>
      <c r="T69" s="6" t="s">
        <v>41</v>
      </c>
      <c r="U69" s="6" t="s">
        <v>183</v>
      </c>
      <c r="V69" s="6" t="s">
        <v>288</v>
      </c>
      <c r="W69" s="6" t="s">
        <v>503</v>
      </c>
      <c r="Y69" s="6" t="s">
        <v>504</v>
      </c>
      <c r="AB69" s="6" t="s">
        <v>505</v>
      </c>
      <c r="AC69" s="6">
        <v>129</v>
      </c>
      <c r="AD69" s="6">
        <v>114.95</v>
      </c>
      <c r="AF69" s="6" t="s">
        <v>40</v>
      </c>
      <c r="AG69" s="6" t="s">
        <v>40</v>
      </c>
      <c r="AH69" s="7"/>
      <c r="AI69" s="6" t="str">
        <f>HYPERLINK("https://doi.org/10.1515/9783110714746")</f>
        <v>https://doi.org/10.1515/9783110714746</v>
      </c>
      <c r="AK69" s="6" t="s">
        <v>48</v>
      </c>
    </row>
    <row r="70" spans="1:37" s="6" customFormat="1" x14ac:dyDescent="0.3">
      <c r="A70" s="6">
        <v>595150</v>
      </c>
      <c r="B70" s="7">
        <v>9780812297607</v>
      </c>
      <c r="C70" s="7"/>
      <c r="D70" s="7"/>
      <c r="F70" s="6" t="s">
        <v>506</v>
      </c>
      <c r="G70" s="6" t="s">
        <v>507</v>
      </c>
      <c r="H70" s="6" t="s">
        <v>508</v>
      </c>
      <c r="J70" s="6">
        <v>1</v>
      </c>
      <c r="K70" s="6" t="s">
        <v>304</v>
      </c>
      <c r="M70" s="6" t="s">
        <v>286</v>
      </c>
      <c r="N70" s="8">
        <v>44162</v>
      </c>
      <c r="O70" s="6">
        <v>2021</v>
      </c>
      <c r="P70" s="6">
        <v>192</v>
      </c>
      <c r="R70" s="6">
        <v>10</v>
      </c>
      <c r="T70" s="6" t="s">
        <v>41</v>
      </c>
      <c r="U70" s="6" t="s">
        <v>154</v>
      </c>
      <c r="V70" s="6" t="s">
        <v>154</v>
      </c>
      <c r="W70" s="6" t="s">
        <v>509</v>
      </c>
      <c r="Y70" s="6" t="s">
        <v>510</v>
      </c>
      <c r="AA70" s="6" t="s">
        <v>511</v>
      </c>
      <c r="AB70" s="6" t="s">
        <v>512</v>
      </c>
      <c r="AC70" s="6">
        <v>76.95</v>
      </c>
      <c r="AF70" s="6" t="s">
        <v>40</v>
      </c>
      <c r="AG70" s="7"/>
      <c r="AH70" s="7"/>
      <c r="AI70" s="6" t="str">
        <f>HYPERLINK("https://doi.org/10.9783/9780812297607")</f>
        <v>https://doi.org/10.9783/9780812297607</v>
      </c>
      <c r="AK70" s="6" t="s">
        <v>48</v>
      </c>
    </row>
    <row r="71" spans="1:37" s="6" customFormat="1" x14ac:dyDescent="0.3">
      <c r="A71" s="6">
        <v>35473</v>
      </c>
      <c r="B71" s="7">
        <v>9783110222357</v>
      </c>
      <c r="C71" s="7">
        <v>9783110222340</v>
      </c>
      <c r="D71" s="7"/>
      <c r="F71" s="6" t="s">
        <v>513</v>
      </c>
      <c r="G71" s="6" t="s">
        <v>514</v>
      </c>
      <c r="I71" s="6" t="s">
        <v>515</v>
      </c>
      <c r="J71" s="6">
        <v>1</v>
      </c>
      <c r="M71" s="6" t="s">
        <v>182</v>
      </c>
      <c r="N71" s="8">
        <v>40900</v>
      </c>
      <c r="O71" s="6">
        <v>2012</v>
      </c>
      <c r="P71" s="6">
        <v>667</v>
      </c>
      <c r="R71" s="6">
        <v>10</v>
      </c>
      <c r="T71" s="6" t="s">
        <v>41</v>
      </c>
      <c r="U71" s="6" t="s">
        <v>42</v>
      </c>
      <c r="V71" s="6" t="s">
        <v>246</v>
      </c>
      <c r="W71" s="6" t="s">
        <v>516</v>
      </c>
      <c r="Y71" s="6" t="s">
        <v>517</v>
      </c>
      <c r="AB71" s="6" t="s">
        <v>518</v>
      </c>
      <c r="AC71" s="6">
        <v>129</v>
      </c>
      <c r="AD71" s="6">
        <v>159.94999999999999</v>
      </c>
      <c r="AF71" s="6" t="s">
        <v>40</v>
      </c>
      <c r="AG71" s="6" t="s">
        <v>40</v>
      </c>
      <c r="AH71" s="7"/>
      <c r="AI71" s="6" t="str">
        <f>HYPERLINK("https://doi.org/10.1515/9783110222357")</f>
        <v>https://doi.org/10.1515/9783110222357</v>
      </c>
      <c r="AK71" s="6" t="s">
        <v>48</v>
      </c>
    </row>
    <row r="72" spans="1:37" s="6" customFormat="1" x14ac:dyDescent="0.3">
      <c r="A72" s="6">
        <v>528576</v>
      </c>
      <c r="B72" s="7">
        <v>9780231544535</v>
      </c>
      <c r="C72" s="7"/>
      <c r="D72" s="7"/>
      <c r="F72" s="6" t="s">
        <v>519</v>
      </c>
      <c r="G72" s="6" t="s">
        <v>520</v>
      </c>
      <c r="H72" s="6" t="s">
        <v>521</v>
      </c>
      <c r="J72" s="6">
        <v>1</v>
      </c>
      <c r="M72" s="6" t="s">
        <v>144</v>
      </c>
      <c r="N72" s="8">
        <v>42898</v>
      </c>
      <c r="O72" s="6">
        <v>2017</v>
      </c>
      <c r="P72" s="6">
        <v>224</v>
      </c>
      <c r="Q72" s="6">
        <v>7</v>
      </c>
      <c r="R72" s="6">
        <v>10</v>
      </c>
      <c r="T72" s="6" t="s">
        <v>41</v>
      </c>
      <c r="U72" s="6" t="s">
        <v>42</v>
      </c>
      <c r="V72" s="6" t="s">
        <v>65</v>
      </c>
      <c r="W72" s="6" t="s">
        <v>522</v>
      </c>
      <c r="Y72" s="6" t="s">
        <v>523</v>
      </c>
      <c r="Z72" s="6" t="s">
        <v>524</v>
      </c>
      <c r="AA72" s="6" t="s">
        <v>525</v>
      </c>
      <c r="AB72" s="6" t="s">
        <v>526</v>
      </c>
      <c r="AC72" s="6">
        <v>22.95</v>
      </c>
      <c r="AF72" s="6" t="s">
        <v>40</v>
      </c>
      <c r="AG72" s="7"/>
      <c r="AH72" s="7"/>
      <c r="AI72" s="6" t="str">
        <f>HYPERLINK("https://doi.org/10.7312/mill17586")</f>
        <v>https://doi.org/10.7312/mill17586</v>
      </c>
      <c r="AK72" s="6" t="s">
        <v>48</v>
      </c>
    </row>
    <row r="73" spans="1:37" s="6" customFormat="1" x14ac:dyDescent="0.3">
      <c r="A73" s="6">
        <v>609171</v>
      </c>
      <c r="B73" s="7">
        <v>9780691234601</v>
      </c>
      <c r="C73" s="7"/>
      <c r="D73" s="7"/>
      <c r="F73" s="6" t="s">
        <v>527</v>
      </c>
      <c r="I73" s="6" t="s">
        <v>222</v>
      </c>
      <c r="J73" s="6">
        <v>1</v>
      </c>
      <c r="K73" s="6" t="s">
        <v>63</v>
      </c>
      <c r="L73" s="9" t="s">
        <v>528</v>
      </c>
      <c r="M73" s="6" t="s">
        <v>39</v>
      </c>
      <c r="N73" s="8">
        <v>44418</v>
      </c>
      <c r="O73" s="6">
        <v>1996</v>
      </c>
      <c r="P73" s="6">
        <v>520</v>
      </c>
      <c r="R73" s="6">
        <v>10</v>
      </c>
      <c r="T73" s="6" t="s">
        <v>41</v>
      </c>
      <c r="U73" s="6" t="s">
        <v>42</v>
      </c>
      <c r="V73" s="6" t="s">
        <v>65</v>
      </c>
      <c r="W73" s="6" t="s">
        <v>529</v>
      </c>
      <c r="Y73" s="6" t="s">
        <v>530</v>
      </c>
      <c r="AA73" s="6" t="s">
        <v>531</v>
      </c>
      <c r="AB73" s="6" t="s">
        <v>459</v>
      </c>
      <c r="AC73" s="6">
        <v>250</v>
      </c>
      <c r="AF73" s="6" t="s">
        <v>40</v>
      </c>
      <c r="AG73" s="7"/>
      <c r="AH73" s="7"/>
      <c r="AI73" s="6" t="str">
        <f>HYPERLINK("https://doi.org/10.1515/9780691234601")</f>
        <v>https://doi.org/10.1515/9780691234601</v>
      </c>
      <c r="AK73" s="6" t="s">
        <v>48</v>
      </c>
    </row>
    <row r="74" spans="1:37" s="6" customFormat="1" x14ac:dyDescent="0.3">
      <c r="A74" s="6">
        <v>599176</v>
      </c>
      <c r="B74" s="7">
        <v>9780520970861</v>
      </c>
      <c r="C74" s="7"/>
      <c r="D74" s="7"/>
      <c r="F74" s="6" t="s">
        <v>532</v>
      </c>
      <c r="G74" s="6" t="s">
        <v>533</v>
      </c>
      <c r="H74" s="6" t="s">
        <v>534</v>
      </c>
      <c r="J74" s="6">
        <v>1</v>
      </c>
      <c r="M74" s="6" t="s">
        <v>535</v>
      </c>
      <c r="N74" s="8">
        <v>44250</v>
      </c>
      <c r="O74" s="6">
        <v>2021</v>
      </c>
      <c r="P74" s="6">
        <v>584</v>
      </c>
      <c r="R74" s="6">
        <v>10</v>
      </c>
      <c r="T74" s="6" t="s">
        <v>41</v>
      </c>
      <c r="U74" s="6" t="s">
        <v>42</v>
      </c>
      <c r="V74" s="6" t="s">
        <v>111</v>
      </c>
      <c r="W74" s="6" t="s">
        <v>536</v>
      </c>
      <c r="Y74" s="6" t="s">
        <v>537</v>
      </c>
      <c r="Z74" s="6" t="s">
        <v>538</v>
      </c>
      <c r="AB74" s="6" t="s">
        <v>539</v>
      </c>
      <c r="AC74" s="6">
        <v>495.95</v>
      </c>
      <c r="AF74" s="6" t="s">
        <v>40</v>
      </c>
      <c r="AG74" s="7"/>
      <c r="AH74" s="7"/>
      <c r="AI74" s="6" t="str">
        <f>HYPERLINK("https://doi.org/10.1525/9780520970861?locatt=mode:legacy")</f>
        <v>https://doi.org/10.1525/9780520970861?locatt=mode:legacy</v>
      </c>
      <c r="AK74" s="6" t="s">
        <v>48</v>
      </c>
    </row>
    <row r="75" spans="1:37" s="6" customFormat="1" x14ac:dyDescent="0.3">
      <c r="A75" s="6">
        <v>542127</v>
      </c>
      <c r="B75" s="7">
        <v>9781400889235</v>
      </c>
      <c r="C75" s="7"/>
      <c r="D75" s="7"/>
      <c r="F75" s="6" t="s">
        <v>540</v>
      </c>
      <c r="G75" s="6" t="s">
        <v>541</v>
      </c>
      <c r="H75" s="6" t="s">
        <v>542</v>
      </c>
      <c r="J75" s="6">
        <v>1</v>
      </c>
      <c r="M75" s="6" t="s">
        <v>39</v>
      </c>
      <c r="N75" s="8">
        <v>43186</v>
      </c>
      <c r="O75" s="6">
        <v>2018</v>
      </c>
      <c r="P75" s="6">
        <v>424</v>
      </c>
      <c r="R75" s="6">
        <v>10</v>
      </c>
      <c r="T75" s="6" t="s">
        <v>41</v>
      </c>
      <c r="U75" s="6" t="s">
        <v>55</v>
      </c>
      <c r="V75" s="6" t="s">
        <v>288</v>
      </c>
      <c r="W75" s="6" t="s">
        <v>543</v>
      </c>
      <c r="Y75" s="6" t="s">
        <v>544</v>
      </c>
      <c r="AA75" s="6" t="s">
        <v>545</v>
      </c>
      <c r="AB75" s="6" t="s">
        <v>546</v>
      </c>
      <c r="AC75" s="6">
        <v>119</v>
      </c>
      <c r="AF75" s="6" t="s">
        <v>40</v>
      </c>
      <c r="AG75" s="7"/>
      <c r="AH75" s="7"/>
      <c r="AI75" s="6" t="str">
        <f>HYPERLINK("https://doi.org/10.23943/9781400889235")</f>
        <v>https://doi.org/10.23943/9781400889235</v>
      </c>
      <c r="AK75" s="6" t="s">
        <v>48</v>
      </c>
    </row>
    <row r="76" spans="1:37" s="6" customFormat="1" x14ac:dyDescent="0.3">
      <c r="A76" s="6">
        <v>532353</v>
      </c>
      <c r="B76" s="7">
        <v>9780300154177</v>
      </c>
      <c r="C76" s="7"/>
      <c r="D76" s="7"/>
      <c r="F76" s="6" t="s">
        <v>547</v>
      </c>
      <c r="G76" s="6" t="s">
        <v>548</v>
      </c>
      <c r="H76" s="6" t="s">
        <v>549</v>
      </c>
      <c r="J76" s="6">
        <v>1</v>
      </c>
      <c r="M76" s="6" t="s">
        <v>73</v>
      </c>
      <c r="N76" s="8">
        <v>41296</v>
      </c>
      <c r="O76" s="6">
        <v>2013</v>
      </c>
      <c r="P76" s="6">
        <v>288</v>
      </c>
      <c r="R76" s="6">
        <v>10</v>
      </c>
      <c r="T76" s="6" t="s">
        <v>41</v>
      </c>
      <c r="U76" s="6" t="s">
        <v>42</v>
      </c>
      <c r="V76" s="6" t="s">
        <v>103</v>
      </c>
      <c r="W76" s="6" t="s">
        <v>550</v>
      </c>
      <c r="Y76" s="6" t="s">
        <v>551</v>
      </c>
      <c r="AB76" s="6" t="s">
        <v>552</v>
      </c>
      <c r="AC76" s="6">
        <v>78.95</v>
      </c>
      <c r="AF76" s="6" t="s">
        <v>40</v>
      </c>
      <c r="AG76" s="7"/>
      <c r="AH76" s="7"/>
      <c r="AI76" s="6" t="str">
        <f>HYPERLINK("https://doi.org/10.12987/9780300154177")</f>
        <v>https://doi.org/10.12987/9780300154177</v>
      </c>
      <c r="AK76" s="6" t="s">
        <v>48</v>
      </c>
    </row>
    <row r="77" spans="1:37" s="6" customFormat="1" x14ac:dyDescent="0.3">
      <c r="A77" s="6">
        <v>542198</v>
      </c>
      <c r="B77" s="7">
        <v>9781400890132</v>
      </c>
      <c r="C77" s="7"/>
      <c r="D77" s="7"/>
      <c r="F77" s="6" t="s">
        <v>553</v>
      </c>
      <c r="G77" s="6" t="s">
        <v>554</v>
      </c>
      <c r="H77" s="6" t="s">
        <v>555</v>
      </c>
      <c r="J77" s="6">
        <v>1</v>
      </c>
      <c r="M77" s="6" t="s">
        <v>39</v>
      </c>
      <c r="N77" s="8">
        <v>43291</v>
      </c>
      <c r="O77" s="6">
        <v>2018</v>
      </c>
      <c r="P77" s="6">
        <v>520</v>
      </c>
      <c r="R77" s="6">
        <v>10</v>
      </c>
      <c r="T77" s="6" t="s">
        <v>41</v>
      </c>
      <c r="U77" s="6" t="s">
        <v>154</v>
      </c>
      <c r="V77" s="6" t="s">
        <v>154</v>
      </c>
      <c r="W77" s="6" t="s">
        <v>556</v>
      </c>
      <c r="Y77" s="6" t="s">
        <v>557</v>
      </c>
      <c r="AA77" s="6" t="s">
        <v>558</v>
      </c>
      <c r="AB77" s="6" t="s">
        <v>559</v>
      </c>
      <c r="AC77" s="6">
        <v>170</v>
      </c>
      <c r="AF77" s="6" t="s">
        <v>40</v>
      </c>
      <c r="AG77" s="7"/>
      <c r="AH77" s="7"/>
      <c r="AI77" s="6" t="str">
        <f>HYPERLINK("https://doi.org/10.23943/9781400890132")</f>
        <v>https://doi.org/10.23943/9781400890132</v>
      </c>
      <c r="AK77" s="6" t="s">
        <v>48</v>
      </c>
    </row>
    <row r="78" spans="1:37" s="6" customFormat="1" x14ac:dyDescent="0.3">
      <c r="A78" s="6">
        <v>563176</v>
      </c>
      <c r="B78" s="7">
        <v>9780691189253</v>
      </c>
      <c r="C78" s="7"/>
      <c r="D78" s="7"/>
      <c r="F78" s="6" t="s">
        <v>560</v>
      </c>
      <c r="H78" s="6" t="s">
        <v>561</v>
      </c>
      <c r="J78" s="6">
        <v>1</v>
      </c>
      <c r="M78" s="6" t="s">
        <v>39</v>
      </c>
      <c r="N78" s="8">
        <v>43543</v>
      </c>
      <c r="O78" s="6">
        <v>2019</v>
      </c>
      <c r="P78" s="6">
        <v>152</v>
      </c>
      <c r="R78" s="6">
        <v>10</v>
      </c>
      <c r="T78" s="6" t="s">
        <v>41</v>
      </c>
      <c r="U78" s="6" t="s">
        <v>74</v>
      </c>
      <c r="V78" s="6" t="s">
        <v>88</v>
      </c>
      <c r="W78" s="6" t="s">
        <v>562</v>
      </c>
      <c r="Y78" s="6" t="s">
        <v>563</v>
      </c>
      <c r="AA78" s="6" t="s">
        <v>564</v>
      </c>
      <c r="AB78" s="6" t="s">
        <v>565</v>
      </c>
      <c r="AC78" s="6">
        <v>78</v>
      </c>
      <c r="AF78" s="6" t="s">
        <v>40</v>
      </c>
      <c r="AG78" s="7"/>
      <c r="AH78" s="7"/>
      <c r="AI78" s="6" t="str">
        <f>HYPERLINK("https://doi.org/10.1515/9780691189253")</f>
        <v>https://doi.org/10.1515/9780691189253</v>
      </c>
      <c r="AK78" s="6" t="s">
        <v>48</v>
      </c>
    </row>
    <row r="79" spans="1:37" s="6" customFormat="1" x14ac:dyDescent="0.3">
      <c r="A79" s="6">
        <v>543173</v>
      </c>
      <c r="B79" s="7">
        <v>9783110628371</v>
      </c>
      <c r="C79" s="7">
        <v>9783110626704</v>
      </c>
      <c r="D79" s="7"/>
      <c r="F79" s="6" t="s">
        <v>566</v>
      </c>
      <c r="I79" s="6" t="s">
        <v>567</v>
      </c>
      <c r="J79" s="6">
        <v>1</v>
      </c>
      <c r="K79" s="6" t="s">
        <v>568</v>
      </c>
      <c r="L79" s="9" t="s">
        <v>223</v>
      </c>
      <c r="M79" s="6" t="s">
        <v>182</v>
      </c>
      <c r="N79" s="8">
        <v>43654</v>
      </c>
      <c r="O79" s="6">
        <v>2019</v>
      </c>
      <c r="P79" s="6">
        <v>285</v>
      </c>
      <c r="Q79" s="6">
        <v>45</v>
      </c>
      <c r="S79" s="6">
        <v>2417</v>
      </c>
      <c r="T79" s="6" t="s">
        <v>41</v>
      </c>
      <c r="U79" s="6" t="s">
        <v>55</v>
      </c>
      <c r="V79" s="6" t="s">
        <v>136</v>
      </c>
      <c r="W79" s="6" t="s">
        <v>569</v>
      </c>
      <c r="Y79" s="6" t="s">
        <v>570</v>
      </c>
      <c r="AB79" s="6" t="s">
        <v>571</v>
      </c>
      <c r="AC79" s="6">
        <v>129</v>
      </c>
      <c r="AD79" s="6">
        <v>104.95</v>
      </c>
      <c r="AF79" s="6" t="s">
        <v>40</v>
      </c>
      <c r="AG79" s="6" t="s">
        <v>40</v>
      </c>
      <c r="AH79" s="7"/>
      <c r="AI79" s="6" t="str">
        <f>HYPERLINK("https://doi.org/10.1515/9783110628371")</f>
        <v>https://doi.org/10.1515/9783110628371</v>
      </c>
      <c r="AK79" s="6" t="s">
        <v>48</v>
      </c>
    </row>
    <row r="80" spans="1:37" s="6" customFormat="1" x14ac:dyDescent="0.3">
      <c r="A80" s="6">
        <v>535449</v>
      </c>
      <c r="B80" s="7">
        <v>9781400889709</v>
      </c>
      <c r="C80" s="7"/>
      <c r="D80" s="7"/>
      <c r="F80" s="6" t="s">
        <v>572</v>
      </c>
      <c r="G80" s="6" t="s">
        <v>573</v>
      </c>
      <c r="H80" s="6" t="s">
        <v>574</v>
      </c>
      <c r="J80" s="6">
        <v>1</v>
      </c>
      <c r="K80" s="6" t="s">
        <v>575</v>
      </c>
      <c r="L80" s="9" t="s">
        <v>576</v>
      </c>
      <c r="M80" s="6" t="s">
        <v>39</v>
      </c>
      <c r="N80" s="8">
        <v>43242</v>
      </c>
      <c r="O80" s="6">
        <v>2018</v>
      </c>
      <c r="P80" s="6">
        <v>264</v>
      </c>
      <c r="R80" s="6">
        <v>10</v>
      </c>
      <c r="T80" s="6" t="s">
        <v>41</v>
      </c>
      <c r="U80" s="6" t="s">
        <v>42</v>
      </c>
      <c r="V80" s="6" t="s">
        <v>164</v>
      </c>
      <c r="W80" s="6" t="s">
        <v>577</v>
      </c>
      <c r="Y80" s="6" t="s">
        <v>578</v>
      </c>
      <c r="AA80" s="6" t="s">
        <v>579</v>
      </c>
      <c r="AB80" s="6" t="s">
        <v>580</v>
      </c>
      <c r="AC80" s="6">
        <v>79</v>
      </c>
      <c r="AF80" s="6" t="s">
        <v>40</v>
      </c>
      <c r="AG80" s="7"/>
      <c r="AH80" s="7"/>
      <c r="AI80" s="6" t="str">
        <f>HYPERLINK("https://doi.org/10.1515/9781400889709?locatt=mode:legacy")</f>
        <v>https://doi.org/10.1515/9781400889709?locatt=mode:legacy</v>
      </c>
      <c r="AK80" s="6" t="s">
        <v>48</v>
      </c>
    </row>
    <row r="81" spans="1:37" s="6" customFormat="1" x14ac:dyDescent="0.3">
      <c r="A81" s="6">
        <v>604407</v>
      </c>
      <c r="B81" s="7">
        <v>9781646020676</v>
      </c>
      <c r="C81" s="7"/>
      <c r="D81" s="7"/>
      <c r="F81" s="6" t="s">
        <v>581</v>
      </c>
      <c r="I81" s="6" t="s">
        <v>582</v>
      </c>
      <c r="J81" s="6">
        <v>1</v>
      </c>
      <c r="K81" s="6" t="s">
        <v>583</v>
      </c>
      <c r="L81" s="9" t="s">
        <v>584</v>
      </c>
      <c r="M81" s="6" t="s">
        <v>135</v>
      </c>
      <c r="N81" s="8">
        <v>44176</v>
      </c>
      <c r="O81" s="6">
        <v>2020</v>
      </c>
      <c r="P81" s="6">
        <v>314</v>
      </c>
      <c r="Q81" s="6">
        <v>3</v>
      </c>
      <c r="R81" s="6">
        <v>10</v>
      </c>
      <c r="T81" s="6" t="s">
        <v>41</v>
      </c>
      <c r="U81" s="6" t="s">
        <v>55</v>
      </c>
      <c r="V81" s="6" t="s">
        <v>288</v>
      </c>
      <c r="W81" s="6" t="s">
        <v>585</v>
      </c>
      <c r="Y81" s="6" t="s">
        <v>586</v>
      </c>
      <c r="AA81" s="6" t="s">
        <v>587</v>
      </c>
      <c r="AB81" s="6" t="s">
        <v>588</v>
      </c>
      <c r="AC81" s="6">
        <v>187.95</v>
      </c>
      <c r="AF81" s="6" t="s">
        <v>40</v>
      </c>
      <c r="AG81" s="7"/>
      <c r="AH81" s="7"/>
      <c r="AI81" s="6" t="str">
        <f>HYPERLINK("https://doi.org/10.1515/9781646020676")</f>
        <v>https://doi.org/10.1515/9781646020676</v>
      </c>
      <c r="AK81" s="6" t="s">
        <v>48</v>
      </c>
    </row>
    <row r="82" spans="1:37" s="6" customFormat="1" x14ac:dyDescent="0.3">
      <c r="A82" s="6">
        <v>526793</v>
      </c>
      <c r="B82" s="7">
        <v>9781400833269</v>
      </c>
      <c r="C82" s="7"/>
      <c r="D82" s="7"/>
      <c r="F82" s="6" t="s">
        <v>589</v>
      </c>
      <c r="G82" s="6" t="s">
        <v>590</v>
      </c>
      <c r="I82" s="6" t="s">
        <v>591</v>
      </c>
      <c r="J82" s="6">
        <v>1</v>
      </c>
      <c r="K82" s="6" t="s">
        <v>592</v>
      </c>
      <c r="L82" s="9" t="s">
        <v>593</v>
      </c>
      <c r="M82" s="6" t="s">
        <v>39</v>
      </c>
      <c r="N82" s="8">
        <v>40000</v>
      </c>
      <c r="O82" s="6">
        <v>2009</v>
      </c>
      <c r="P82" s="6">
        <v>1680</v>
      </c>
      <c r="R82" s="6">
        <v>10</v>
      </c>
      <c r="T82" s="6" t="s">
        <v>41</v>
      </c>
      <c r="U82" s="6" t="s">
        <v>42</v>
      </c>
      <c r="V82" s="6" t="s">
        <v>455</v>
      </c>
      <c r="W82" s="6" t="s">
        <v>594</v>
      </c>
      <c r="Y82" s="6" t="s">
        <v>595</v>
      </c>
      <c r="AA82" s="6" t="s">
        <v>596</v>
      </c>
      <c r="AB82" s="6" t="s">
        <v>597</v>
      </c>
      <c r="AC82" s="6">
        <v>335</v>
      </c>
      <c r="AF82" s="6" t="s">
        <v>40</v>
      </c>
      <c r="AG82" s="7"/>
      <c r="AH82" s="7"/>
      <c r="AI82" s="6" t="str">
        <f>HYPERLINK("https://doi.org/10.1515/9781400833269")</f>
        <v>https://doi.org/10.1515/9781400833269</v>
      </c>
      <c r="AK82" s="6" t="s">
        <v>48</v>
      </c>
    </row>
    <row r="83" spans="1:37" s="6" customFormat="1" x14ac:dyDescent="0.3">
      <c r="A83" s="6">
        <v>591654</v>
      </c>
      <c r="B83" s="7">
        <v>9780691216058</v>
      </c>
      <c r="C83" s="7"/>
      <c r="D83" s="7"/>
      <c r="F83" s="6" t="s">
        <v>598</v>
      </c>
      <c r="G83" s="6" t="s">
        <v>599</v>
      </c>
      <c r="H83" s="6" t="s">
        <v>600</v>
      </c>
      <c r="J83" s="6">
        <v>1</v>
      </c>
      <c r="M83" s="6" t="s">
        <v>39</v>
      </c>
      <c r="N83" s="8">
        <v>44033</v>
      </c>
      <c r="O83" s="6">
        <v>1964</v>
      </c>
      <c r="P83" s="6">
        <v>576</v>
      </c>
      <c r="R83" s="6">
        <v>10</v>
      </c>
      <c r="T83" s="6" t="s">
        <v>41</v>
      </c>
      <c r="U83" s="6" t="s">
        <v>42</v>
      </c>
      <c r="V83" s="6" t="s">
        <v>43</v>
      </c>
      <c r="W83" s="6" t="s">
        <v>224</v>
      </c>
      <c r="Y83" s="6" t="s">
        <v>601</v>
      </c>
      <c r="AA83" s="6" t="s">
        <v>602</v>
      </c>
      <c r="AC83" s="6">
        <v>230</v>
      </c>
      <c r="AF83" s="6" t="s">
        <v>40</v>
      </c>
      <c r="AG83" s="7"/>
      <c r="AH83" s="7"/>
      <c r="AI83" s="6" t="str">
        <f>HYPERLINK("https://doi.org/10.1515/9780691216058")</f>
        <v>https://doi.org/10.1515/9780691216058</v>
      </c>
      <c r="AK83" s="6" t="s">
        <v>48</v>
      </c>
    </row>
    <row r="84" spans="1:37" s="6" customFormat="1" x14ac:dyDescent="0.3">
      <c r="A84" s="6">
        <v>506483</v>
      </c>
      <c r="B84" s="7">
        <v>9781400823055</v>
      </c>
      <c r="C84" s="7"/>
      <c r="D84" s="7"/>
      <c r="F84" s="6" t="s">
        <v>603</v>
      </c>
      <c r="G84" s="6" t="s">
        <v>604</v>
      </c>
      <c r="H84" s="6" t="s">
        <v>605</v>
      </c>
      <c r="J84" s="6">
        <v>1</v>
      </c>
      <c r="M84" s="6" t="s">
        <v>39</v>
      </c>
      <c r="N84" s="8">
        <v>36242</v>
      </c>
      <c r="O84" s="6">
        <v>1999</v>
      </c>
      <c r="P84" s="6">
        <v>304</v>
      </c>
      <c r="R84" s="6">
        <v>10</v>
      </c>
      <c r="T84" s="6" t="s">
        <v>41</v>
      </c>
      <c r="U84" s="6" t="s">
        <v>42</v>
      </c>
      <c r="V84" s="6" t="s">
        <v>455</v>
      </c>
      <c r="W84" s="6" t="s">
        <v>456</v>
      </c>
      <c r="Y84" s="6" t="s">
        <v>606</v>
      </c>
      <c r="AA84" s="6" t="s">
        <v>607</v>
      </c>
      <c r="AB84" s="6" t="s">
        <v>608</v>
      </c>
      <c r="AC84" s="6">
        <v>200</v>
      </c>
      <c r="AF84" s="6" t="s">
        <v>40</v>
      </c>
      <c r="AG84" s="7"/>
      <c r="AH84" s="7"/>
      <c r="AI84" s="6" t="str">
        <f>HYPERLINK("https://doi.org/10.1515/9781400823055")</f>
        <v>https://doi.org/10.1515/9781400823055</v>
      </c>
      <c r="AK84" s="6" t="s">
        <v>48</v>
      </c>
    </row>
    <row r="85" spans="1:37" s="6" customFormat="1" x14ac:dyDescent="0.3">
      <c r="A85" s="6">
        <v>510592</v>
      </c>
      <c r="B85" s="7">
        <v>9780812202915</v>
      </c>
      <c r="C85" s="7"/>
      <c r="D85" s="7"/>
      <c r="F85" s="6" t="s">
        <v>609</v>
      </c>
      <c r="G85" s="6" t="s">
        <v>610</v>
      </c>
      <c r="H85" s="6" t="s">
        <v>611</v>
      </c>
      <c r="J85" s="6">
        <v>1</v>
      </c>
      <c r="K85" s="6" t="s">
        <v>612</v>
      </c>
      <c r="M85" s="6" t="s">
        <v>286</v>
      </c>
      <c r="N85" s="8">
        <v>42383</v>
      </c>
      <c r="O85" s="6">
        <v>2003</v>
      </c>
      <c r="P85" s="6">
        <v>464</v>
      </c>
      <c r="R85" s="6">
        <v>10</v>
      </c>
      <c r="T85" s="6" t="s">
        <v>41</v>
      </c>
      <c r="U85" s="6" t="s">
        <v>42</v>
      </c>
      <c r="V85" s="6" t="s">
        <v>80</v>
      </c>
      <c r="W85" s="6" t="s">
        <v>613</v>
      </c>
      <c r="Y85" s="6" t="s">
        <v>614</v>
      </c>
      <c r="AA85" s="6" t="s">
        <v>615</v>
      </c>
      <c r="AB85" s="6" t="s">
        <v>616</v>
      </c>
      <c r="AC85" s="6">
        <v>50.95</v>
      </c>
      <c r="AF85" s="6" t="s">
        <v>40</v>
      </c>
      <c r="AG85" s="7"/>
      <c r="AH85" s="7"/>
      <c r="AI85" s="6" t="str">
        <f>HYPERLINK("https://doi.org/10.9783/9780812202915")</f>
        <v>https://doi.org/10.9783/9780812202915</v>
      </c>
      <c r="AK85" s="6" t="s">
        <v>48</v>
      </c>
    </row>
    <row r="86" spans="1:37" s="6" customFormat="1" x14ac:dyDescent="0.3">
      <c r="A86" s="6">
        <v>517310</v>
      </c>
      <c r="B86" s="7">
        <v>9783110461015</v>
      </c>
      <c r="C86" s="7">
        <v>9783110458756</v>
      </c>
      <c r="D86" s="7">
        <v>9783110686333</v>
      </c>
      <c r="F86" s="6" t="s">
        <v>617</v>
      </c>
      <c r="G86" s="6" t="s">
        <v>618</v>
      </c>
      <c r="I86" s="6" t="s">
        <v>619</v>
      </c>
      <c r="J86" s="6">
        <v>1</v>
      </c>
      <c r="K86" s="6" t="s">
        <v>620</v>
      </c>
      <c r="L86" s="9" t="s">
        <v>621</v>
      </c>
      <c r="M86" s="6" t="s">
        <v>182</v>
      </c>
      <c r="N86" s="8">
        <v>43087</v>
      </c>
      <c r="O86" s="6">
        <v>2017</v>
      </c>
      <c r="P86" s="6">
        <v>492</v>
      </c>
      <c r="Q86" s="6">
        <v>30</v>
      </c>
      <c r="R86" s="6">
        <v>10</v>
      </c>
      <c r="S86" s="6">
        <v>2320</v>
      </c>
      <c r="T86" s="6" t="s">
        <v>41</v>
      </c>
      <c r="U86" s="6" t="s">
        <v>42</v>
      </c>
      <c r="V86" s="6" t="s">
        <v>622</v>
      </c>
      <c r="W86" s="6" t="s">
        <v>623</v>
      </c>
      <c r="Y86" s="6" t="s">
        <v>624</v>
      </c>
      <c r="AB86" s="6" t="s">
        <v>625</v>
      </c>
      <c r="AC86" s="6">
        <v>129</v>
      </c>
      <c r="AD86" s="6">
        <v>119.95</v>
      </c>
      <c r="AE86" s="6">
        <v>39.950000000000003</v>
      </c>
      <c r="AF86" s="6" t="s">
        <v>40</v>
      </c>
      <c r="AG86" s="6" t="s">
        <v>40</v>
      </c>
      <c r="AH86" s="6" t="s">
        <v>40</v>
      </c>
      <c r="AI86" s="6" t="str">
        <f>HYPERLINK("https://doi.org/10.1515/9783110461015")</f>
        <v>https://doi.org/10.1515/9783110461015</v>
      </c>
      <c r="AK86" s="6" t="s">
        <v>48</v>
      </c>
    </row>
    <row r="87" spans="1:37" s="6" customFormat="1" x14ac:dyDescent="0.3">
      <c r="A87" s="6">
        <v>572009</v>
      </c>
      <c r="B87" s="7">
        <v>9780691201528</v>
      </c>
      <c r="C87" s="7"/>
      <c r="D87" s="7"/>
      <c r="F87" s="6" t="s">
        <v>626</v>
      </c>
      <c r="G87" s="6" t="s">
        <v>485</v>
      </c>
      <c r="H87" s="6" t="s">
        <v>627</v>
      </c>
      <c r="J87" s="6">
        <v>1</v>
      </c>
      <c r="K87" s="6" t="s">
        <v>487</v>
      </c>
      <c r="L87" s="9" t="s">
        <v>628</v>
      </c>
      <c r="M87" s="6" t="s">
        <v>39</v>
      </c>
      <c r="N87" s="8">
        <v>43907</v>
      </c>
      <c r="O87" s="6">
        <v>2019</v>
      </c>
      <c r="P87" s="6">
        <v>232</v>
      </c>
      <c r="R87" s="6">
        <v>10</v>
      </c>
      <c r="T87" s="6" t="s">
        <v>41</v>
      </c>
      <c r="U87" s="6" t="s">
        <v>287</v>
      </c>
      <c r="V87" s="6" t="s">
        <v>629</v>
      </c>
      <c r="W87" s="6" t="s">
        <v>630</v>
      </c>
      <c r="Y87" s="6" t="s">
        <v>631</v>
      </c>
      <c r="AA87" s="6" t="s">
        <v>632</v>
      </c>
      <c r="AB87" s="6" t="s">
        <v>633</v>
      </c>
      <c r="AC87" s="6">
        <v>78</v>
      </c>
      <c r="AF87" s="6" t="s">
        <v>40</v>
      </c>
      <c r="AG87" s="7"/>
      <c r="AH87" s="7"/>
      <c r="AI87" s="6" t="str">
        <f>HYPERLINK("https://doi.org/10.1515/9780691201528")</f>
        <v>https://doi.org/10.1515/9780691201528</v>
      </c>
      <c r="AK87" s="6" t="s">
        <v>48</v>
      </c>
    </row>
    <row r="88" spans="1:37" s="6" customFormat="1" x14ac:dyDescent="0.3">
      <c r="A88" s="6">
        <v>515422</v>
      </c>
      <c r="B88" s="7">
        <v>9780231539180</v>
      </c>
      <c r="C88" s="7"/>
      <c r="D88" s="7"/>
      <c r="F88" s="6" t="s">
        <v>634</v>
      </c>
      <c r="H88" s="6" t="s">
        <v>635</v>
      </c>
      <c r="J88" s="6">
        <v>1</v>
      </c>
      <c r="K88" s="6" t="s">
        <v>636</v>
      </c>
      <c r="M88" s="6" t="s">
        <v>144</v>
      </c>
      <c r="N88" s="8">
        <v>42171</v>
      </c>
      <c r="O88" s="6">
        <v>2015</v>
      </c>
      <c r="P88" s="6">
        <v>384</v>
      </c>
      <c r="Q88" s="6">
        <v>7</v>
      </c>
      <c r="R88" s="6">
        <v>10</v>
      </c>
      <c r="T88" s="6" t="s">
        <v>41</v>
      </c>
      <c r="U88" s="6" t="s">
        <v>42</v>
      </c>
      <c r="V88" s="6" t="s">
        <v>43</v>
      </c>
      <c r="W88" s="6" t="s">
        <v>637</v>
      </c>
      <c r="Y88" s="6" t="s">
        <v>638</v>
      </c>
      <c r="Z88" s="6" t="s">
        <v>639</v>
      </c>
      <c r="AA88" s="6" t="s">
        <v>640</v>
      </c>
      <c r="AB88" s="6" t="s">
        <v>641</v>
      </c>
      <c r="AC88" s="6">
        <v>27.95</v>
      </c>
      <c r="AF88" s="6" t="s">
        <v>40</v>
      </c>
      <c r="AG88" s="7"/>
      <c r="AH88" s="7"/>
      <c r="AI88" s="6" t="str">
        <f>HYPERLINK("https://doi.org/10.7312/roth16938")</f>
        <v>https://doi.org/10.7312/roth16938</v>
      </c>
      <c r="AK88" s="6" t="s">
        <v>48</v>
      </c>
    </row>
    <row r="89" spans="1:37" s="6" customFormat="1" x14ac:dyDescent="0.3">
      <c r="A89" s="6">
        <v>562626</v>
      </c>
      <c r="B89" s="7">
        <v>9780812296037</v>
      </c>
      <c r="C89" s="7"/>
      <c r="D89" s="7"/>
      <c r="F89" s="6" t="s">
        <v>642</v>
      </c>
      <c r="G89" s="6" t="s">
        <v>643</v>
      </c>
      <c r="I89" s="6" t="s">
        <v>644</v>
      </c>
      <c r="J89" s="6">
        <v>1</v>
      </c>
      <c r="K89" s="6" t="s">
        <v>347</v>
      </c>
      <c r="M89" s="6" t="s">
        <v>286</v>
      </c>
      <c r="N89" s="8">
        <v>43531</v>
      </c>
      <c r="O89" s="6">
        <v>2019</v>
      </c>
      <c r="P89" s="6">
        <v>328</v>
      </c>
      <c r="R89" s="6">
        <v>10</v>
      </c>
      <c r="T89" s="6" t="s">
        <v>41</v>
      </c>
      <c r="U89" s="6" t="s">
        <v>287</v>
      </c>
      <c r="V89" s="6" t="s">
        <v>645</v>
      </c>
      <c r="W89" s="6" t="s">
        <v>646</v>
      </c>
      <c r="Y89" s="6" t="s">
        <v>647</v>
      </c>
      <c r="AA89" s="6" t="s">
        <v>648</v>
      </c>
      <c r="AB89" s="6" t="s">
        <v>649</v>
      </c>
      <c r="AC89" s="6">
        <v>96.95</v>
      </c>
      <c r="AF89" s="6" t="s">
        <v>40</v>
      </c>
      <c r="AG89" s="7"/>
      <c r="AH89" s="7"/>
      <c r="AI89" s="6" t="str">
        <f>HYPERLINK("https://doi.org/10.9783/9780812296037")</f>
        <v>https://doi.org/10.9783/9780812296037</v>
      </c>
      <c r="AK89" s="6" t="s">
        <v>48</v>
      </c>
    </row>
    <row r="90" spans="1:37" s="6" customFormat="1" x14ac:dyDescent="0.3">
      <c r="A90" s="6">
        <v>533720</v>
      </c>
      <c r="B90" s="7">
        <v>9780300160956</v>
      </c>
      <c r="C90" s="7"/>
      <c r="D90" s="7"/>
      <c r="F90" s="6" t="s">
        <v>650</v>
      </c>
      <c r="G90" s="6" t="s">
        <v>651</v>
      </c>
      <c r="H90" s="6" t="s">
        <v>652</v>
      </c>
      <c r="J90" s="6">
        <v>1</v>
      </c>
      <c r="M90" s="6" t="s">
        <v>73</v>
      </c>
      <c r="N90" s="8">
        <v>40547</v>
      </c>
      <c r="O90" s="6">
        <v>2011</v>
      </c>
      <c r="P90" s="6">
        <v>238</v>
      </c>
      <c r="R90" s="6">
        <v>10</v>
      </c>
      <c r="T90" s="6" t="s">
        <v>41</v>
      </c>
      <c r="U90" s="6" t="s">
        <v>42</v>
      </c>
      <c r="V90" s="6" t="s">
        <v>80</v>
      </c>
      <c r="W90" s="6" t="s">
        <v>653</v>
      </c>
      <c r="Y90" s="6" t="s">
        <v>654</v>
      </c>
      <c r="AC90" s="6">
        <v>31.95</v>
      </c>
      <c r="AF90" s="6" t="s">
        <v>40</v>
      </c>
      <c r="AG90" s="7"/>
      <c r="AH90" s="7"/>
      <c r="AI90" s="6" t="str">
        <f>HYPERLINK("https://doi.org/10.12987/9780300160956")</f>
        <v>https://doi.org/10.12987/9780300160956</v>
      </c>
      <c r="AK90" s="6" t="s">
        <v>48</v>
      </c>
    </row>
    <row r="91" spans="1:37" s="6" customFormat="1" x14ac:dyDescent="0.3">
      <c r="A91" s="6">
        <v>546559</v>
      </c>
      <c r="B91" s="7">
        <v>9781463238933</v>
      </c>
      <c r="C91" s="7"/>
      <c r="D91" s="7"/>
      <c r="F91" s="6" t="s">
        <v>655</v>
      </c>
      <c r="G91" s="6" t="s">
        <v>656</v>
      </c>
      <c r="H91" s="6" t="s">
        <v>657</v>
      </c>
      <c r="J91" s="6">
        <v>1</v>
      </c>
      <c r="K91" s="6" t="s">
        <v>658</v>
      </c>
      <c r="M91" s="6" t="s">
        <v>240</v>
      </c>
      <c r="N91" s="8">
        <v>43080</v>
      </c>
      <c r="O91" s="6">
        <v>2017</v>
      </c>
      <c r="P91" s="6">
        <v>573</v>
      </c>
      <c r="R91" s="6">
        <v>10</v>
      </c>
      <c r="T91" s="6" t="s">
        <v>41</v>
      </c>
      <c r="U91" s="6" t="s">
        <v>42</v>
      </c>
      <c r="V91" s="6" t="s">
        <v>80</v>
      </c>
      <c r="W91" s="6" t="s">
        <v>659</v>
      </c>
      <c r="Y91" s="6" t="s">
        <v>660</v>
      </c>
      <c r="Z91" s="6" t="s">
        <v>661</v>
      </c>
      <c r="AC91" s="6">
        <v>103.95</v>
      </c>
      <c r="AF91" s="6" t="s">
        <v>40</v>
      </c>
      <c r="AG91" s="7"/>
      <c r="AH91" s="7"/>
      <c r="AI91" s="6" t="str">
        <f>HYPERLINK("https://doi.org/10.31826/9781463238933")</f>
        <v>https://doi.org/10.31826/9781463238933</v>
      </c>
      <c r="AK91" s="6" t="s">
        <v>48</v>
      </c>
    </row>
    <row r="92" spans="1:37" s="6" customFormat="1" x14ac:dyDescent="0.3">
      <c r="A92" s="6">
        <v>569939</v>
      </c>
      <c r="B92" s="7">
        <v>9783110677041</v>
      </c>
      <c r="C92" s="7">
        <v>9783110676969</v>
      </c>
      <c r="D92" s="7"/>
      <c r="F92" s="6" t="s">
        <v>662</v>
      </c>
      <c r="G92" s="6" t="s">
        <v>663</v>
      </c>
      <c r="I92" s="6" t="s">
        <v>664</v>
      </c>
      <c r="J92" s="6">
        <v>1</v>
      </c>
      <c r="K92" s="6" t="s">
        <v>665</v>
      </c>
      <c r="L92" s="9" t="s">
        <v>666</v>
      </c>
      <c r="M92" s="6" t="s">
        <v>182</v>
      </c>
      <c r="N92" s="8">
        <v>43871</v>
      </c>
      <c r="O92" s="6">
        <v>2020</v>
      </c>
      <c r="P92" s="6">
        <v>439</v>
      </c>
      <c r="S92" s="6">
        <v>2320</v>
      </c>
      <c r="T92" s="6" t="s">
        <v>41</v>
      </c>
      <c r="U92" s="6" t="s">
        <v>74</v>
      </c>
      <c r="V92" s="6" t="s">
        <v>88</v>
      </c>
      <c r="W92" s="6" t="s">
        <v>667</v>
      </c>
      <c r="Y92" s="6" t="s">
        <v>668</v>
      </c>
      <c r="AB92" s="6" t="s">
        <v>669</v>
      </c>
      <c r="AC92" s="6">
        <v>129</v>
      </c>
      <c r="AD92" s="6">
        <v>119.95</v>
      </c>
      <c r="AF92" s="6" t="s">
        <v>40</v>
      </c>
      <c r="AG92" s="6" t="s">
        <v>40</v>
      </c>
      <c r="AH92" s="7"/>
      <c r="AI92" s="6" t="str">
        <f>HYPERLINK("https://doi.org/10.1515/9783110677041")</f>
        <v>https://doi.org/10.1515/9783110677041</v>
      </c>
      <c r="AK92" s="6" t="s">
        <v>48</v>
      </c>
    </row>
    <row r="93" spans="1:37" s="6" customFormat="1" x14ac:dyDescent="0.3">
      <c r="A93" s="6">
        <v>525129</v>
      </c>
      <c r="B93" s="7">
        <v>9781400880508</v>
      </c>
      <c r="C93" s="7"/>
      <c r="D93" s="7"/>
      <c r="F93" s="6" t="s">
        <v>670</v>
      </c>
      <c r="G93" s="6" t="s">
        <v>485</v>
      </c>
      <c r="H93" s="6" t="s">
        <v>671</v>
      </c>
      <c r="J93" s="6">
        <v>1</v>
      </c>
      <c r="K93" s="6" t="s">
        <v>487</v>
      </c>
      <c r="L93" s="9" t="s">
        <v>672</v>
      </c>
      <c r="M93" s="6" t="s">
        <v>39</v>
      </c>
      <c r="N93" s="8">
        <v>42507</v>
      </c>
      <c r="O93" s="6">
        <v>2016</v>
      </c>
      <c r="P93" s="6">
        <v>304</v>
      </c>
      <c r="R93" s="6">
        <v>10</v>
      </c>
      <c r="T93" s="6" t="s">
        <v>41</v>
      </c>
      <c r="U93" s="6" t="s">
        <v>42</v>
      </c>
      <c r="V93" s="6" t="s">
        <v>80</v>
      </c>
      <c r="W93" s="6" t="s">
        <v>673</v>
      </c>
      <c r="Y93" s="6" t="s">
        <v>674</v>
      </c>
      <c r="AA93" s="6" t="s">
        <v>675</v>
      </c>
      <c r="AB93" s="6" t="s">
        <v>676</v>
      </c>
      <c r="AC93" s="6">
        <v>78</v>
      </c>
      <c r="AF93" s="6" t="s">
        <v>40</v>
      </c>
      <c r="AG93" s="7"/>
      <c r="AH93" s="7"/>
      <c r="AI93" s="6" t="str">
        <f>HYPERLINK("https://doi.org/10.1515/9781400880508")</f>
        <v>https://doi.org/10.1515/9781400880508</v>
      </c>
      <c r="AK93" s="6" t="s">
        <v>48</v>
      </c>
    </row>
    <row r="94" spans="1:37" s="6" customFormat="1" x14ac:dyDescent="0.3">
      <c r="A94" s="6">
        <v>605811</v>
      </c>
      <c r="B94" s="7">
        <v>9780271091341</v>
      </c>
      <c r="C94" s="7"/>
      <c r="D94" s="7"/>
      <c r="F94" s="6" t="s">
        <v>677</v>
      </c>
      <c r="H94" s="6" t="s">
        <v>678</v>
      </c>
      <c r="J94" s="6">
        <v>1</v>
      </c>
      <c r="K94" s="6" t="s">
        <v>679</v>
      </c>
      <c r="L94" s="9" t="s">
        <v>680</v>
      </c>
      <c r="M94" s="6" t="s">
        <v>135</v>
      </c>
      <c r="N94" s="8">
        <v>34813</v>
      </c>
      <c r="O94" s="6">
        <v>1995</v>
      </c>
      <c r="P94" s="6">
        <v>1516</v>
      </c>
      <c r="R94" s="6">
        <v>10</v>
      </c>
      <c r="T94" s="6" t="s">
        <v>41</v>
      </c>
      <c r="U94" s="6" t="s">
        <v>42</v>
      </c>
      <c r="V94" s="6" t="s">
        <v>103</v>
      </c>
      <c r="W94" s="6" t="s">
        <v>681</v>
      </c>
      <c r="Y94" s="6" t="s">
        <v>682</v>
      </c>
      <c r="AA94" s="6" t="s">
        <v>683</v>
      </c>
      <c r="AC94" s="6">
        <v>177.95</v>
      </c>
      <c r="AF94" s="6" t="s">
        <v>40</v>
      </c>
      <c r="AG94" s="7"/>
      <c r="AH94" s="7"/>
      <c r="AI94" s="6" t="str">
        <f>HYPERLINK("https://doi.org/10.1515/9780271091341")</f>
        <v>https://doi.org/10.1515/9780271091341</v>
      </c>
      <c r="AK94" s="6" t="s">
        <v>48</v>
      </c>
    </row>
    <row r="95" spans="1:37" s="6" customFormat="1" x14ac:dyDescent="0.3">
      <c r="A95" s="6">
        <v>571650</v>
      </c>
      <c r="B95" s="7">
        <v>9780520969735</v>
      </c>
      <c r="C95" s="7"/>
      <c r="D95" s="7"/>
      <c r="F95" s="6" t="s">
        <v>684</v>
      </c>
      <c r="G95" s="6" t="s">
        <v>264</v>
      </c>
      <c r="H95" s="6" t="s">
        <v>685</v>
      </c>
      <c r="J95" s="6">
        <v>1</v>
      </c>
      <c r="M95" s="6" t="s">
        <v>535</v>
      </c>
      <c r="N95" s="8">
        <v>43753</v>
      </c>
      <c r="O95" s="6">
        <v>2019</v>
      </c>
      <c r="P95" s="6">
        <v>530</v>
      </c>
      <c r="R95" s="6">
        <v>10</v>
      </c>
      <c r="T95" s="6" t="s">
        <v>41</v>
      </c>
      <c r="U95" s="6" t="s">
        <v>55</v>
      </c>
      <c r="V95" s="6" t="s">
        <v>136</v>
      </c>
      <c r="W95" s="6" t="s">
        <v>686</v>
      </c>
      <c r="Y95" s="6" t="s">
        <v>687</v>
      </c>
      <c r="Z95" s="6" t="s">
        <v>688</v>
      </c>
      <c r="AB95" s="6" t="s">
        <v>689</v>
      </c>
      <c r="AC95" s="6">
        <v>490.95</v>
      </c>
      <c r="AF95" s="6" t="s">
        <v>40</v>
      </c>
      <c r="AG95" s="7"/>
      <c r="AH95" s="7"/>
      <c r="AI95" s="6" t="str">
        <f>HYPERLINK("https://doi.org/10.1525/9780520969735")</f>
        <v>https://doi.org/10.1525/9780520969735</v>
      </c>
      <c r="AK95" s="6" t="s">
        <v>48</v>
      </c>
    </row>
    <row r="96" spans="1:37" s="6" customFormat="1" x14ac:dyDescent="0.3">
      <c r="A96" s="6">
        <v>510017</v>
      </c>
      <c r="B96" s="7">
        <v>9780812290059</v>
      </c>
      <c r="C96" s="7"/>
      <c r="D96" s="7"/>
      <c r="F96" s="6" t="s">
        <v>690</v>
      </c>
      <c r="G96" s="6" t="s">
        <v>691</v>
      </c>
      <c r="H96" s="6" t="s">
        <v>692</v>
      </c>
      <c r="J96" s="6">
        <v>1</v>
      </c>
      <c r="K96" s="6" t="s">
        <v>612</v>
      </c>
      <c r="M96" s="6" t="s">
        <v>286</v>
      </c>
      <c r="N96" s="8">
        <v>41556</v>
      </c>
      <c r="O96" s="6">
        <v>2009</v>
      </c>
      <c r="P96" s="6">
        <v>448</v>
      </c>
      <c r="R96" s="6">
        <v>10</v>
      </c>
      <c r="T96" s="6" t="s">
        <v>41</v>
      </c>
      <c r="U96" s="6" t="s">
        <v>42</v>
      </c>
      <c r="V96" s="6" t="s">
        <v>80</v>
      </c>
      <c r="W96" s="6" t="s">
        <v>693</v>
      </c>
      <c r="Y96" s="6" t="s">
        <v>694</v>
      </c>
      <c r="Z96" s="6" t="s">
        <v>695</v>
      </c>
      <c r="AA96" s="6" t="s">
        <v>696</v>
      </c>
      <c r="AB96" s="6" t="s">
        <v>697</v>
      </c>
      <c r="AC96" s="6">
        <v>50.95</v>
      </c>
      <c r="AF96" s="6" t="s">
        <v>40</v>
      </c>
      <c r="AG96" s="7"/>
      <c r="AH96" s="7"/>
      <c r="AI96" s="6" t="str">
        <f>HYPERLINK("https://doi.org/10.9783/9780812290059")</f>
        <v>https://doi.org/10.9783/9780812290059</v>
      </c>
      <c r="AK96" s="6" t="s">
        <v>48</v>
      </c>
    </row>
    <row r="97" spans="1:37" s="6" customFormat="1" x14ac:dyDescent="0.3">
      <c r="A97" s="6">
        <v>596532</v>
      </c>
      <c r="B97" s="7">
        <v>9781479802586</v>
      </c>
      <c r="C97" s="7"/>
      <c r="D97" s="7"/>
      <c r="F97" s="6" t="s">
        <v>698</v>
      </c>
      <c r="G97" s="6" t="s">
        <v>699</v>
      </c>
      <c r="H97" s="6" t="s">
        <v>700</v>
      </c>
      <c r="J97" s="6">
        <v>1</v>
      </c>
      <c r="K97" s="6" t="s">
        <v>701</v>
      </c>
      <c r="L97" s="9" t="s">
        <v>702</v>
      </c>
      <c r="M97" s="6" t="s">
        <v>296</v>
      </c>
      <c r="N97" s="8">
        <v>44411</v>
      </c>
      <c r="O97" s="6">
        <v>2021</v>
      </c>
      <c r="R97" s="6">
        <v>10</v>
      </c>
      <c r="T97" s="6" t="s">
        <v>41</v>
      </c>
      <c r="U97" s="6" t="s">
        <v>42</v>
      </c>
      <c r="V97" s="6" t="s">
        <v>80</v>
      </c>
      <c r="W97" s="6" t="s">
        <v>703</v>
      </c>
      <c r="Y97" s="6" t="s">
        <v>704</v>
      </c>
      <c r="AA97" s="6" t="s">
        <v>705</v>
      </c>
      <c r="AB97" s="6" t="s">
        <v>706</v>
      </c>
      <c r="AC97" s="6">
        <v>129.94999999999999</v>
      </c>
      <c r="AF97" s="6" t="s">
        <v>40</v>
      </c>
      <c r="AG97" s="7"/>
      <c r="AH97" s="7"/>
      <c r="AI97" s="6" t="str">
        <f>HYPERLINK("https://doi.org/10.18574/nyu/9781479802586.001.0001")</f>
        <v>https://doi.org/10.18574/nyu/9781479802586.001.0001</v>
      </c>
      <c r="AK97" s="6" t="s">
        <v>48</v>
      </c>
    </row>
    <row r="98" spans="1:37" s="6" customFormat="1" x14ac:dyDescent="0.3">
      <c r="A98" s="6">
        <v>509129</v>
      </c>
      <c r="B98" s="7">
        <v>9780812200560</v>
      </c>
      <c r="C98" s="7"/>
      <c r="D98" s="7"/>
      <c r="F98" s="6" t="s">
        <v>707</v>
      </c>
      <c r="G98" s="6" t="s">
        <v>708</v>
      </c>
      <c r="H98" s="6" t="s">
        <v>709</v>
      </c>
      <c r="J98" s="6">
        <v>1</v>
      </c>
      <c r="K98" s="6" t="s">
        <v>612</v>
      </c>
      <c r="M98" s="6" t="s">
        <v>286</v>
      </c>
      <c r="N98" s="8">
        <v>40393</v>
      </c>
      <c r="O98" s="6">
        <v>1990</v>
      </c>
      <c r="P98" s="6">
        <v>268</v>
      </c>
      <c r="R98" s="6">
        <v>10</v>
      </c>
      <c r="T98" s="6" t="s">
        <v>41</v>
      </c>
      <c r="U98" s="6" t="s">
        <v>55</v>
      </c>
      <c r="V98" s="6" t="s">
        <v>56</v>
      </c>
      <c r="W98" s="6" t="s">
        <v>710</v>
      </c>
      <c r="Y98" s="6" t="s">
        <v>711</v>
      </c>
      <c r="AA98" s="6" t="s">
        <v>712</v>
      </c>
      <c r="AC98" s="6">
        <v>37.950000000000003</v>
      </c>
      <c r="AF98" s="6" t="s">
        <v>40</v>
      </c>
      <c r="AG98" s="7"/>
      <c r="AH98" s="7"/>
      <c r="AI98" s="6" t="str">
        <f>HYPERLINK("https://doi.org/10.9783/9780812200560")</f>
        <v>https://doi.org/10.9783/9780812200560</v>
      </c>
      <c r="AK98" s="6" t="s">
        <v>48</v>
      </c>
    </row>
    <row r="99" spans="1:37" s="6" customFormat="1" x14ac:dyDescent="0.3">
      <c r="A99" s="6">
        <v>562248</v>
      </c>
      <c r="B99" s="7">
        <v>9780691189277</v>
      </c>
      <c r="C99" s="7"/>
      <c r="D99" s="7"/>
      <c r="F99" s="6" t="s">
        <v>713</v>
      </c>
      <c r="G99" s="6" t="s">
        <v>485</v>
      </c>
      <c r="H99" s="6" t="s">
        <v>714</v>
      </c>
      <c r="J99" s="6">
        <v>1</v>
      </c>
      <c r="K99" s="6" t="s">
        <v>487</v>
      </c>
      <c r="L99" s="9" t="s">
        <v>715</v>
      </c>
      <c r="M99" s="6" t="s">
        <v>39</v>
      </c>
      <c r="N99" s="8">
        <v>43585</v>
      </c>
      <c r="O99" s="6">
        <v>2019</v>
      </c>
      <c r="P99" s="6">
        <v>256</v>
      </c>
      <c r="R99" s="6">
        <v>10</v>
      </c>
      <c r="T99" s="6" t="s">
        <v>41</v>
      </c>
      <c r="U99" s="6" t="s">
        <v>55</v>
      </c>
      <c r="V99" s="6" t="s">
        <v>288</v>
      </c>
      <c r="W99" s="6" t="s">
        <v>716</v>
      </c>
      <c r="Y99" s="6" t="s">
        <v>717</v>
      </c>
      <c r="AA99" s="6" t="s">
        <v>718</v>
      </c>
      <c r="AB99" s="6" t="s">
        <v>719</v>
      </c>
      <c r="AC99" s="6">
        <v>78</v>
      </c>
      <c r="AF99" s="6" t="s">
        <v>40</v>
      </c>
      <c r="AG99" s="7"/>
      <c r="AH99" s="7"/>
      <c r="AI99" s="6" t="str">
        <f>HYPERLINK("https://doi.org/10.1515/9780691189277")</f>
        <v>https://doi.org/10.1515/9780691189277</v>
      </c>
      <c r="AK99" s="6" t="s">
        <v>48</v>
      </c>
    </row>
    <row r="100" spans="1:37" s="6" customFormat="1" x14ac:dyDescent="0.3">
      <c r="A100" s="6">
        <v>528955</v>
      </c>
      <c r="B100" s="7">
        <v>9781501506895</v>
      </c>
      <c r="C100" s="7">
        <v>9781501515552</v>
      </c>
      <c r="D100" s="7"/>
      <c r="F100" s="6" t="s">
        <v>720</v>
      </c>
      <c r="G100" s="6" t="s">
        <v>721</v>
      </c>
      <c r="I100" s="6" t="s">
        <v>722</v>
      </c>
      <c r="J100" s="6">
        <v>1</v>
      </c>
      <c r="M100" s="6" t="s">
        <v>182</v>
      </c>
      <c r="N100" s="8">
        <v>44032</v>
      </c>
      <c r="O100" s="6">
        <v>2020</v>
      </c>
      <c r="P100" s="6">
        <v>325</v>
      </c>
      <c r="Q100" s="6">
        <v>31</v>
      </c>
      <c r="S100" s="6">
        <v>2320</v>
      </c>
      <c r="T100" s="6" t="s">
        <v>41</v>
      </c>
      <c r="U100" s="6" t="s">
        <v>55</v>
      </c>
      <c r="V100" s="6" t="s">
        <v>136</v>
      </c>
      <c r="W100" s="6" t="s">
        <v>723</v>
      </c>
      <c r="Y100" s="6" t="s">
        <v>724</v>
      </c>
      <c r="AB100" s="6" t="s">
        <v>725</v>
      </c>
      <c r="AC100" s="6">
        <v>129</v>
      </c>
      <c r="AD100" s="6">
        <v>119.95</v>
      </c>
      <c r="AF100" s="6" t="s">
        <v>40</v>
      </c>
      <c r="AG100" s="6" t="s">
        <v>40</v>
      </c>
      <c r="AH100" s="7"/>
      <c r="AI100" s="6" t="str">
        <f>HYPERLINK("https://doi.org/10.1515/9781501506895")</f>
        <v>https://doi.org/10.1515/9781501506895</v>
      </c>
      <c r="AK100" s="6" t="s">
        <v>48</v>
      </c>
    </row>
    <row r="101" spans="1:37" s="6" customFormat="1" x14ac:dyDescent="0.3">
      <c r="A101" s="6">
        <v>580046</v>
      </c>
      <c r="B101" s="7">
        <v>9780814728253</v>
      </c>
      <c r="C101" s="7"/>
      <c r="D101" s="7"/>
      <c r="F101" s="6" t="s">
        <v>726</v>
      </c>
      <c r="G101" s="6" t="s">
        <v>727</v>
      </c>
      <c r="H101" s="6" t="s">
        <v>728</v>
      </c>
      <c r="J101" s="6">
        <v>2</v>
      </c>
      <c r="K101" s="6" t="s">
        <v>729</v>
      </c>
      <c r="L101" s="9" t="s">
        <v>64</v>
      </c>
      <c r="M101" s="6" t="s">
        <v>296</v>
      </c>
      <c r="N101" s="8">
        <v>40735</v>
      </c>
      <c r="O101" s="6">
        <v>2011</v>
      </c>
      <c r="R101" s="6">
        <v>10</v>
      </c>
      <c r="T101" s="6" t="s">
        <v>41</v>
      </c>
      <c r="U101" s="6" t="s">
        <v>74</v>
      </c>
      <c r="V101" s="6" t="s">
        <v>74</v>
      </c>
      <c r="W101" s="6" t="s">
        <v>75</v>
      </c>
      <c r="Y101" s="6" t="s">
        <v>730</v>
      </c>
      <c r="AA101" s="6" t="s">
        <v>731</v>
      </c>
      <c r="AB101" s="6" t="s">
        <v>732</v>
      </c>
      <c r="AC101" s="6">
        <v>174.95</v>
      </c>
      <c r="AF101" s="6" t="s">
        <v>40</v>
      </c>
      <c r="AG101" s="7"/>
      <c r="AH101" s="7"/>
      <c r="AI101" s="6" t="str">
        <f>HYPERLINK("https://www.degruyter.com/isbn/9780814728253")</f>
        <v>https://www.degruyter.com/isbn/9780814728253</v>
      </c>
      <c r="AK101" s="6" t="s">
        <v>48</v>
      </c>
    </row>
    <row r="102" spans="1:37" s="6" customFormat="1" x14ac:dyDescent="0.3">
      <c r="A102" s="6">
        <v>530526</v>
      </c>
      <c r="B102" s="7">
        <v>9783110558609</v>
      </c>
      <c r="C102" s="7">
        <v>9783110557671</v>
      </c>
      <c r="D102" s="7"/>
      <c r="F102" s="6" t="s">
        <v>733</v>
      </c>
      <c r="G102" s="6" t="s">
        <v>734</v>
      </c>
      <c r="I102" s="6" t="s">
        <v>735</v>
      </c>
      <c r="J102" s="6">
        <v>1</v>
      </c>
      <c r="K102" s="6" t="s">
        <v>736</v>
      </c>
      <c r="L102" s="9" t="s">
        <v>223</v>
      </c>
      <c r="M102" s="6" t="s">
        <v>182</v>
      </c>
      <c r="N102" s="8">
        <v>43437</v>
      </c>
      <c r="O102" s="6">
        <v>2019</v>
      </c>
      <c r="P102" s="6">
        <v>313</v>
      </c>
      <c r="Q102" s="6">
        <v>63</v>
      </c>
      <c r="S102" s="6">
        <v>28</v>
      </c>
      <c r="T102" s="6" t="s">
        <v>41</v>
      </c>
      <c r="U102" s="6" t="s">
        <v>183</v>
      </c>
      <c r="V102" s="6" t="s">
        <v>435</v>
      </c>
      <c r="W102" s="6" t="s">
        <v>737</v>
      </c>
      <c r="Y102" s="6" t="s">
        <v>738</v>
      </c>
      <c r="AB102" s="6" t="s">
        <v>739</v>
      </c>
      <c r="AC102" s="6">
        <v>129</v>
      </c>
      <c r="AD102" s="6">
        <v>129.94999999999999</v>
      </c>
      <c r="AF102" s="6" t="s">
        <v>40</v>
      </c>
      <c r="AG102" s="6" t="s">
        <v>40</v>
      </c>
      <c r="AH102" s="7"/>
      <c r="AI102" s="6" t="str">
        <f>HYPERLINK("https://doi.org/10.1515/9783110558609")</f>
        <v>https://doi.org/10.1515/9783110558609</v>
      </c>
      <c r="AK102" s="6" t="s">
        <v>48</v>
      </c>
    </row>
    <row r="103" spans="1:37" s="6" customFormat="1" x14ac:dyDescent="0.3">
      <c r="A103" s="6">
        <v>518374</v>
      </c>
      <c r="B103" s="7">
        <v>9783110473599</v>
      </c>
      <c r="C103" s="7"/>
      <c r="D103" s="7">
        <v>9783110469523</v>
      </c>
      <c r="E103" s="6" t="s">
        <v>740</v>
      </c>
      <c r="F103" s="6" t="s">
        <v>741</v>
      </c>
      <c r="G103" s="6" t="s">
        <v>742</v>
      </c>
      <c r="H103" s="6" t="s">
        <v>743</v>
      </c>
      <c r="J103" s="6">
        <v>2</v>
      </c>
      <c r="K103" s="6" t="s">
        <v>744</v>
      </c>
      <c r="M103" s="6" t="s">
        <v>182</v>
      </c>
      <c r="N103" s="8">
        <v>42758</v>
      </c>
      <c r="O103" s="6">
        <v>2017</v>
      </c>
      <c r="P103" s="6">
        <v>730</v>
      </c>
      <c r="R103" s="6">
        <v>10</v>
      </c>
      <c r="T103" s="6" t="s">
        <v>41</v>
      </c>
      <c r="U103" s="6" t="s">
        <v>42</v>
      </c>
      <c r="V103" s="6" t="s">
        <v>288</v>
      </c>
      <c r="W103" s="6" t="s">
        <v>745</v>
      </c>
      <c r="X103" s="6" t="s">
        <v>746</v>
      </c>
      <c r="Y103" s="6" t="s">
        <v>747</v>
      </c>
      <c r="AA103" s="6" t="s">
        <v>748</v>
      </c>
      <c r="AB103" s="6" t="s">
        <v>749</v>
      </c>
      <c r="AC103" s="6">
        <v>299</v>
      </c>
      <c r="AE103" s="6">
        <v>49.95</v>
      </c>
      <c r="AF103" s="6" t="s">
        <v>40</v>
      </c>
      <c r="AG103" s="7"/>
      <c r="AH103" s="6" t="s">
        <v>40</v>
      </c>
      <c r="AI103" s="6" t="str">
        <f>HYPERLINK("https://doi.org/10.1515/9783110473599")</f>
        <v>https://doi.org/10.1515/9783110473599</v>
      </c>
      <c r="AK103" s="6" t="s">
        <v>48</v>
      </c>
    </row>
    <row r="104" spans="1:37" s="6" customFormat="1" x14ac:dyDescent="0.3">
      <c r="A104" s="6">
        <v>11385</v>
      </c>
      <c r="B104" s="7">
        <v>9783110889079</v>
      </c>
      <c r="C104" s="7">
        <v>9783110115703</v>
      </c>
      <c r="D104" s="7"/>
      <c r="F104" s="6" t="s">
        <v>750</v>
      </c>
      <c r="H104" s="6" t="s">
        <v>751</v>
      </c>
      <c r="I104" s="6" t="s">
        <v>752</v>
      </c>
      <c r="J104" s="6">
        <v>1</v>
      </c>
      <c r="M104" s="6" t="s">
        <v>182</v>
      </c>
      <c r="N104" s="8">
        <v>42143</v>
      </c>
      <c r="O104" s="6">
        <v>1996</v>
      </c>
      <c r="P104" s="6">
        <v>1014</v>
      </c>
      <c r="R104" s="6">
        <v>10</v>
      </c>
      <c r="S104" s="6">
        <v>28</v>
      </c>
      <c r="T104" s="6" t="s">
        <v>41</v>
      </c>
      <c r="U104" s="6" t="s">
        <v>183</v>
      </c>
      <c r="V104" s="6" t="s">
        <v>753</v>
      </c>
      <c r="W104" s="6" t="s">
        <v>754</v>
      </c>
      <c r="AC104" s="6">
        <v>249</v>
      </c>
      <c r="AD104" s="6">
        <v>289.95</v>
      </c>
      <c r="AF104" s="6" t="s">
        <v>40</v>
      </c>
      <c r="AG104" s="6" t="s">
        <v>40</v>
      </c>
      <c r="AH104" s="7"/>
      <c r="AI104" s="6" t="str">
        <f>HYPERLINK("https://doi.org/10.1515/9783110889079")</f>
        <v>https://doi.org/10.1515/9783110889079</v>
      </c>
      <c r="AK104" s="6" t="s">
        <v>48</v>
      </c>
    </row>
    <row r="105" spans="1:37" s="6" customFormat="1" x14ac:dyDescent="0.3">
      <c r="A105" s="6">
        <v>301304</v>
      </c>
      <c r="B105" s="7">
        <v>9781614513261</v>
      </c>
      <c r="C105" s="7">
        <v>9781614515616</v>
      </c>
      <c r="D105" s="7"/>
      <c r="F105" s="6" t="s">
        <v>755</v>
      </c>
      <c r="G105" s="6" t="s">
        <v>756</v>
      </c>
      <c r="I105" s="6" t="s">
        <v>757</v>
      </c>
      <c r="J105" s="6">
        <v>1</v>
      </c>
      <c r="K105" s="6" t="s">
        <v>758</v>
      </c>
      <c r="L105" s="9" t="s">
        <v>223</v>
      </c>
      <c r="M105" s="6" t="s">
        <v>182</v>
      </c>
      <c r="N105" s="8">
        <v>42625</v>
      </c>
      <c r="O105" s="6">
        <v>2016</v>
      </c>
      <c r="P105" s="6">
        <v>922</v>
      </c>
      <c r="S105" s="6">
        <v>2417</v>
      </c>
      <c r="T105" s="6" t="s">
        <v>41</v>
      </c>
      <c r="U105" s="6" t="s">
        <v>55</v>
      </c>
      <c r="V105" s="6" t="s">
        <v>759</v>
      </c>
      <c r="W105" s="6" t="s">
        <v>760</v>
      </c>
      <c r="Y105" s="6" t="s">
        <v>761</v>
      </c>
      <c r="AA105" s="6" t="s">
        <v>762</v>
      </c>
      <c r="AB105" s="6" t="s">
        <v>763</v>
      </c>
      <c r="AC105" s="6">
        <v>249</v>
      </c>
      <c r="AD105" s="6">
        <v>300</v>
      </c>
      <c r="AF105" s="6" t="s">
        <v>40</v>
      </c>
      <c r="AG105" s="6" t="s">
        <v>40</v>
      </c>
      <c r="AH105" s="7"/>
      <c r="AI105" s="6" t="str">
        <f>HYPERLINK("https://doi.org/10.1515/9781614513261")</f>
        <v>https://doi.org/10.1515/9781614513261</v>
      </c>
      <c r="AK105" s="6" t="s">
        <v>48</v>
      </c>
    </row>
    <row r="106" spans="1:37" s="6" customFormat="1" x14ac:dyDescent="0.3">
      <c r="A106" s="6">
        <v>540894</v>
      </c>
      <c r="B106" s="7">
        <v>9780231545068</v>
      </c>
      <c r="C106" s="7"/>
      <c r="D106" s="7"/>
      <c r="F106" s="6" t="s">
        <v>764</v>
      </c>
      <c r="G106" s="6" t="s">
        <v>765</v>
      </c>
      <c r="H106" s="6" t="s">
        <v>766</v>
      </c>
      <c r="J106" s="6">
        <v>1</v>
      </c>
      <c r="K106" s="6" t="s">
        <v>767</v>
      </c>
      <c r="M106" s="6" t="s">
        <v>144</v>
      </c>
      <c r="N106" s="8">
        <v>43367</v>
      </c>
      <c r="O106" s="6">
        <v>2018</v>
      </c>
      <c r="R106" s="6">
        <v>283.5</v>
      </c>
      <c r="T106" s="6" t="s">
        <v>41</v>
      </c>
      <c r="U106" s="6" t="s">
        <v>42</v>
      </c>
      <c r="V106" s="6" t="s">
        <v>95</v>
      </c>
      <c r="W106" s="6" t="s">
        <v>768</v>
      </c>
      <c r="Y106" s="6" t="s">
        <v>769</v>
      </c>
      <c r="Z106" s="6" t="s">
        <v>770</v>
      </c>
      <c r="AA106" s="6" t="s">
        <v>771</v>
      </c>
      <c r="AB106" s="6" t="s">
        <v>772</v>
      </c>
      <c r="AC106" s="6">
        <v>26.95</v>
      </c>
      <c r="AF106" s="6" t="s">
        <v>40</v>
      </c>
      <c r="AG106" s="7"/>
      <c r="AH106" s="7"/>
      <c r="AI106" s="6" t="str">
        <f>HYPERLINK("https://doi.org/10.7312/taba18366")</f>
        <v>https://doi.org/10.7312/taba18366</v>
      </c>
      <c r="AK106" s="6" t="s">
        <v>48</v>
      </c>
    </row>
    <row r="107" spans="1:37" s="6" customFormat="1" x14ac:dyDescent="0.3">
      <c r="A107" s="6">
        <v>545297</v>
      </c>
      <c r="B107" s="7">
        <v>9781463216382</v>
      </c>
      <c r="C107" s="7"/>
      <c r="D107" s="7"/>
      <c r="F107" s="6" t="s">
        <v>773</v>
      </c>
      <c r="H107" s="6" t="s">
        <v>774</v>
      </c>
      <c r="J107" s="6">
        <v>1</v>
      </c>
      <c r="K107" s="6" t="s">
        <v>775</v>
      </c>
      <c r="M107" s="6" t="s">
        <v>240</v>
      </c>
      <c r="N107" s="8">
        <v>40462</v>
      </c>
      <c r="O107" s="6">
        <v>2010</v>
      </c>
      <c r="P107" s="6">
        <v>592</v>
      </c>
      <c r="R107" s="6">
        <v>10</v>
      </c>
      <c r="T107" s="6" t="s">
        <v>41</v>
      </c>
      <c r="U107" s="6" t="s">
        <v>42</v>
      </c>
      <c r="V107" s="6" t="s">
        <v>80</v>
      </c>
      <c r="W107" s="6" t="s">
        <v>776</v>
      </c>
      <c r="Y107" s="6" t="s">
        <v>777</v>
      </c>
      <c r="Z107" s="6" t="s">
        <v>778</v>
      </c>
      <c r="AC107" s="6">
        <v>198.95</v>
      </c>
      <c r="AF107" s="6" t="s">
        <v>40</v>
      </c>
      <c r="AG107" s="7"/>
      <c r="AH107" s="7"/>
      <c r="AI107" s="6" t="str">
        <f>HYPERLINK("https://doi.org/10.31826/9781463216382")</f>
        <v>https://doi.org/10.31826/9781463216382</v>
      </c>
      <c r="AK107" s="6" t="s">
        <v>48</v>
      </c>
    </row>
    <row r="108" spans="1:37" s="6" customFormat="1" x14ac:dyDescent="0.3">
      <c r="A108" s="6">
        <v>542865</v>
      </c>
      <c r="B108" s="7">
        <v>9780691187495</v>
      </c>
      <c r="C108" s="7"/>
      <c r="D108" s="7"/>
      <c r="F108" s="6" t="s">
        <v>779</v>
      </c>
      <c r="H108" s="6" t="s">
        <v>780</v>
      </c>
      <c r="J108" s="6">
        <v>1</v>
      </c>
      <c r="M108" s="6" t="s">
        <v>39</v>
      </c>
      <c r="N108" s="8">
        <v>43256</v>
      </c>
      <c r="O108" s="6">
        <v>2001</v>
      </c>
      <c r="R108" s="6">
        <v>10</v>
      </c>
      <c r="T108" s="6" t="s">
        <v>41</v>
      </c>
      <c r="U108" s="6" t="s">
        <v>287</v>
      </c>
      <c r="V108" s="6" t="s">
        <v>629</v>
      </c>
      <c r="W108" s="6" t="s">
        <v>289</v>
      </c>
      <c r="Y108" s="6" t="s">
        <v>781</v>
      </c>
      <c r="AA108" s="6" t="s">
        <v>782</v>
      </c>
      <c r="AB108" s="6" t="s">
        <v>783</v>
      </c>
      <c r="AC108" s="6">
        <v>300</v>
      </c>
      <c r="AF108" s="6" t="s">
        <v>40</v>
      </c>
      <c r="AG108" s="7"/>
      <c r="AH108" s="7"/>
      <c r="AI108" s="6" t="str">
        <f>HYPERLINK("https://doi.org/10.1515/9780691187495")</f>
        <v>https://doi.org/10.1515/9780691187495</v>
      </c>
      <c r="AK108" s="6" t="s">
        <v>48</v>
      </c>
    </row>
    <row r="109" spans="1:37" s="6" customFormat="1" x14ac:dyDescent="0.3">
      <c r="A109" s="6">
        <v>550418</v>
      </c>
      <c r="B109" s="7">
        <v>9780824877149</v>
      </c>
      <c r="C109" s="7"/>
      <c r="D109" s="7"/>
      <c r="F109" s="6" t="s">
        <v>784</v>
      </c>
      <c r="G109" s="6" t="s">
        <v>221</v>
      </c>
      <c r="I109" s="6" t="s">
        <v>785</v>
      </c>
      <c r="J109" s="6">
        <v>1</v>
      </c>
      <c r="K109" s="6" t="s">
        <v>786</v>
      </c>
      <c r="M109" s="6" t="s">
        <v>787</v>
      </c>
      <c r="N109" s="8">
        <v>43555</v>
      </c>
      <c r="O109" s="6">
        <v>2019</v>
      </c>
      <c r="P109" s="6">
        <v>808</v>
      </c>
      <c r="R109" s="6">
        <v>10</v>
      </c>
      <c r="T109" s="6" t="s">
        <v>41</v>
      </c>
      <c r="U109" s="6" t="s">
        <v>42</v>
      </c>
      <c r="V109" s="6" t="s">
        <v>43</v>
      </c>
      <c r="W109" s="6" t="s">
        <v>788</v>
      </c>
      <c r="Y109" s="6" t="s">
        <v>789</v>
      </c>
      <c r="AB109" s="6" t="s">
        <v>790</v>
      </c>
      <c r="AC109" s="6">
        <v>216.95</v>
      </c>
      <c r="AF109" s="6" t="s">
        <v>40</v>
      </c>
      <c r="AG109" s="7"/>
      <c r="AH109" s="7"/>
      <c r="AI109" s="6" t="str">
        <f>HYPERLINK("https://doi.org/10.1515/9780824877149")</f>
        <v>https://doi.org/10.1515/9780824877149</v>
      </c>
      <c r="AK109" s="6" t="s">
        <v>48</v>
      </c>
    </row>
    <row r="110" spans="1:37" s="6" customFormat="1" x14ac:dyDescent="0.3">
      <c r="A110" s="6">
        <v>572377</v>
      </c>
      <c r="B110" s="7">
        <v>9780300211030</v>
      </c>
      <c r="C110" s="7"/>
      <c r="D110" s="7"/>
      <c r="F110" s="6" t="s">
        <v>791</v>
      </c>
      <c r="G110" s="6" t="s">
        <v>792</v>
      </c>
      <c r="H110" s="6" t="s">
        <v>793</v>
      </c>
      <c r="J110" s="6">
        <v>1</v>
      </c>
      <c r="K110" s="6" t="s">
        <v>794</v>
      </c>
      <c r="M110" s="6" t="s">
        <v>73</v>
      </c>
      <c r="N110" s="8">
        <v>41912</v>
      </c>
      <c r="O110" s="6">
        <v>2014</v>
      </c>
      <c r="P110" s="6">
        <v>928</v>
      </c>
      <c r="R110" s="6">
        <v>10</v>
      </c>
      <c r="T110" s="6" t="s">
        <v>41</v>
      </c>
      <c r="U110" s="6" t="s">
        <v>183</v>
      </c>
      <c r="V110" s="6" t="s">
        <v>288</v>
      </c>
      <c r="W110" s="6" t="s">
        <v>795</v>
      </c>
      <c r="Y110" s="6" t="s">
        <v>796</v>
      </c>
      <c r="AB110" s="6" t="s">
        <v>797</v>
      </c>
      <c r="AC110" s="6">
        <v>166.95</v>
      </c>
      <c r="AF110" s="6" t="s">
        <v>40</v>
      </c>
      <c r="AG110" s="7"/>
      <c r="AH110" s="7"/>
      <c r="AI110" s="6" t="str">
        <f>HYPERLINK("https://doi.org/10.12987/9780300211030")</f>
        <v>https://doi.org/10.12987/9780300211030</v>
      </c>
      <c r="AK110" s="6" t="s">
        <v>48</v>
      </c>
    </row>
    <row r="111" spans="1:37" s="6" customFormat="1" x14ac:dyDescent="0.3">
      <c r="A111" s="6">
        <v>570752</v>
      </c>
      <c r="B111" s="7">
        <v>9780231550642</v>
      </c>
      <c r="C111" s="7"/>
      <c r="D111" s="7"/>
      <c r="F111" s="6" t="s">
        <v>798</v>
      </c>
      <c r="G111" s="6" t="s">
        <v>799</v>
      </c>
      <c r="H111" s="6" t="s">
        <v>800</v>
      </c>
      <c r="J111" s="6">
        <v>1</v>
      </c>
      <c r="K111" s="6" t="s">
        <v>636</v>
      </c>
      <c r="M111" s="6" t="s">
        <v>144</v>
      </c>
      <c r="N111" s="8">
        <v>43759</v>
      </c>
      <c r="O111" s="6">
        <v>2019</v>
      </c>
      <c r="R111" s="6">
        <v>10</v>
      </c>
      <c r="T111" s="6" t="s">
        <v>41</v>
      </c>
      <c r="U111" s="6" t="s">
        <v>42</v>
      </c>
      <c r="V111" s="6" t="s">
        <v>43</v>
      </c>
      <c r="W111" s="6" t="s">
        <v>801</v>
      </c>
      <c r="Y111" s="6" t="s">
        <v>802</v>
      </c>
      <c r="Z111" s="6" t="s">
        <v>803</v>
      </c>
      <c r="AA111" s="6" t="s">
        <v>804</v>
      </c>
      <c r="AB111" s="6" t="s">
        <v>805</v>
      </c>
      <c r="AC111" s="6">
        <v>60.95</v>
      </c>
      <c r="AF111" s="6" t="s">
        <v>40</v>
      </c>
      <c r="AG111" s="7"/>
      <c r="AH111" s="7"/>
      <c r="AI111" s="6" t="str">
        <f>HYPERLINK("https://doi.org/10.7312/gobl19408")</f>
        <v>https://doi.org/10.7312/gobl19408</v>
      </c>
      <c r="AK111" s="6" t="s">
        <v>48</v>
      </c>
    </row>
    <row r="112" spans="1:37" s="6" customFormat="1" x14ac:dyDescent="0.3">
      <c r="A112" s="6">
        <v>554718</v>
      </c>
      <c r="B112" s="7">
        <v>9780824881870</v>
      </c>
      <c r="C112" s="7"/>
      <c r="D112" s="7"/>
      <c r="F112" s="6" t="s">
        <v>806</v>
      </c>
      <c r="G112" s="6" t="s">
        <v>807</v>
      </c>
      <c r="H112" s="6" t="s">
        <v>808</v>
      </c>
      <c r="J112" s="6">
        <v>1</v>
      </c>
      <c r="M112" s="6" t="s">
        <v>787</v>
      </c>
      <c r="N112" s="8">
        <v>43738</v>
      </c>
      <c r="O112" s="6">
        <v>2019</v>
      </c>
      <c r="P112" s="6">
        <v>324</v>
      </c>
      <c r="Q112" s="6">
        <v>3</v>
      </c>
      <c r="R112" s="6">
        <v>10</v>
      </c>
      <c r="T112" s="6" t="s">
        <v>41</v>
      </c>
      <c r="U112" s="6" t="s">
        <v>42</v>
      </c>
      <c r="V112" s="6" t="s">
        <v>95</v>
      </c>
      <c r="W112" s="6" t="s">
        <v>809</v>
      </c>
      <c r="Y112" s="6" t="s">
        <v>810</v>
      </c>
      <c r="AA112" s="6" t="s">
        <v>811</v>
      </c>
      <c r="AB112" s="6" t="s">
        <v>812</v>
      </c>
      <c r="AC112" s="6">
        <v>216.95</v>
      </c>
      <c r="AF112" s="6" t="s">
        <v>40</v>
      </c>
      <c r="AG112" s="7"/>
      <c r="AH112" s="7"/>
      <c r="AI112" s="6" t="str">
        <f>HYPERLINK("https://doi.org/10.1515/9780824881870")</f>
        <v>https://doi.org/10.1515/9780824881870</v>
      </c>
      <c r="AK112" s="6" t="s">
        <v>48</v>
      </c>
    </row>
    <row r="113" spans="1:37" s="6" customFormat="1" x14ac:dyDescent="0.3">
      <c r="A113" s="6">
        <v>124900</v>
      </c>
      <c r="B113" s="7">
        <v>9783110291926</v>
      </c>
      <c r="C113" s="7">
        <v>9783110291773</v>
      </c>
      <c r="D113" s="7">
        <v>9783110488487</v>
      </c>
      <c r="F113" s="6" t="s">
        <v>813</v>
      </c>
      <c r="I113" s="6" t="s">
        <v>814</v>
      </c>
      <c r="J113" s="6">
        <v>1</v>
      </c>
      <c r="K113" s="6" t="s">
        <v>815</v>
      </c>
      <c r="L113" s="9" t="s">
        <v>816</v>
      </c>
      <c r="M113" s="6" t="s">
        <v>182</v>
      </c>
      <c r="N113" s="8">
        <v>41183</v>
      </c>
      <c r="O113" s="6">
        <v>2012</v>
      </c>
      <c r="P113" s="6">
        <v>353</v>
      </c>
      <c r="R113" s="6">
        <v>10</v>
      </c>
      <c r="T113" s="6" t="s">
        <v>41</v>
      </c>
      <c r="U113" s="6" t="s">
        <v>201</v>
      </c>
      <c r="V113" s="6" t="s">
        <v>817</v>
      </c>
      <c r="W113" s="6" t="s">
        <v>818</v>
      </c>
      <c r="Y113" s="6" t="s">
        <v>819</v>
      </c>
      <c r="AB113" s="6" t="s">
        <v>820</v>
      </c>
      <c r="AC113" s="6">
        <v>129</v>
      </c>
      <c r="AD113" s="6">
        <v>104.95</v>
      </c>
      <c r="AE113" s="6">
        <v>19.95</v>
      </c>
      <c r="AF113" s="6" t="s">
        <v>40</v>
      </c>
      <c r="AG113" s="6" t="s">
        <v>40</v>
      </c>
      <c r="AH113" s="6" t="s">
        <v>40</v>
      </c>
      <c r="AI113" s="6" t="str">
        <f>HYPERLINK("https://doi.org/10.1515/9783110291926")</f>
        <v>https://doi.org/10.1515/9783110291926</v>
      </c>
      <c r="AK113" s="6" t="s">
        <v>48</v>
      </c>
    </row>
    <row r="114" spans="1:37" s="6" customFormat="1" x14ac:dyDescent="0.3">
      <c r="A114" s="6">
        <v>516594</v>
      </c>
      <c r="B114" s="7">
        <v>9781400850051</v>
      </c>
      <c r="C114" s="7"/>
      <c r="D114" s="7"/>
      <c r="F114" s="6" t="s">
        <v>821</v>
      </c>
      <c r="G114" s="6" t="s">
        <v>485</v>
      </c>
      <c r="H114" s="6" t="s">
        <v>209</v>
      </c>
      <c r="J114" s="6">
        <v>1</v>
      </c>
      <c r="K114" s="6" t="s">
        <v>487</v>
      </c>
      <c r="L114" s="9" t="s">
        <v>822</v>
      </c>
      <c r="M114" s="6" t="s">
        <v>39</v>
      </c>
      <c r="N114" s="8">
        <v>41784</v>
      </c>
      <c r="O114" s="6">
        <v>2014</v>
      </c>
      <c r="P114" s="6">
        <v>296</v>
      </c>
      <c r="R114" s="6">
        <v>10</v>
      </c>
      <c r="T114" s="6" t="s">
        <v>41</v>
      </c>
      <c r="U114" s="6" t="s">
        <v>42</v>
      </c>
      <c r="V114" s="6" t="s">
        <v>455</v>
      </c>
      <c r="W114" s="6" t="s">
        <v>823</v>
      </c>
      <c r="Y114" s="6" t="s">
        <v>824</v>
      </c>
      <c r="AA114" s="6" t="s">
        <v>825</v>
      </c>
      <c r="AB114" s="6" t="s">
        <v>826</v>
      </c>
      <c r="AC114" s="6">
        <v>78</v>
      </c>
      <c r="AF114" s="6" t="s">
        <v>40</v>
      </c>
      <c r="AG114" s="7"/>
      <c r="AH114" s="7"/>
      <c r="AI114" s="6" t="str">
        <f>HYPERLINK("https://doi.org/10.1515/9781400850051")</f>
        <v>https://doi.org/10.1515/9781400850051</v>
      </c>
      <c r="AK114" s="6" t="s">
        <v>48</v>
      </c>
    </row>
    <row r="115" spans="1:37" s="6" customFormat="1" x14ac:dyDescent="0.3">
      <c r="A115" s="6">
        <v>565348</v>
      </c>
      <c r="B115" s="7">
        <v>9780812296136</v>
      </c>
      <c r="C115" s="7"/>
      <c r="D115" s="7"/>
      <c r="F115" s="6" t="s">
        <v>827</v>
      </c>
      <c r="G115" s="6" t="s">
        <v>828</v>
      </c>
      <c r="H115" s="6" t="s">
        <v>829</v>
      </c>
      <c r="I115" s="6" t="s">
        <v>830</v>
      </c>
      <c r="J115" s="6">
        <v>1</v>
      </c>
      <c r="K115" s="6" t="s">
        <v>347</v>
      </c>
      <c r="M115" s="6" t="s">
        <v>286</v>
      </c>
      <c r="N115" s="8">
        <v>43585</v>
      </c>
      <c r="O115" s="6">
        <v>2019</v>
      </c>
      <c r="P115" s="6">
        <v>440</v>
      </c>
      <c r="R115" s="6">
        <v>10</v>
      </c>
      <c r="T115" s="6" t="s">
        <v>41</v>
      </c>
      <c r="U115" s="6" t="s">
        <v>183</v>
      </c>
      <c r="V115" s="6" t="s">
        <v>435</v>
      </c>
      <c r="W115" s="6" t="s">
        <v>831</v>
      </c>
      <c r="Y115" s="6" t="s">
        <v>832</v>
      </c>
      <c r="Z115" s="6" t="s">
        <v>833</v>
      </c>
      <c r="AA115" s="6" t="s">
        <v>834</v>
      </c>
      <c r="AB115" s="6" t="s">
        <v>835</v>
      </c>
      <c r="AC115" s="6">
        <v>129.94999999999999</v>
      </c>
      <c r="AF115" s="6" t="s">
        <v>40</v>
      </c>
      <c r="AG115" s="7"/>
      <c r="AH115" s="7"/>
      <c r="AI115" s="6" t="str">
        <f>HYPERLINK("https://doi.org/10.9783/9780812296136")</f>
        <v>https://doi.org/10.9783/9780812296136</v>
      </c>
      <c r="AK115" s="6" t="s">
        <v>48</v>
      </c>
    </row>
    <row r="116" spans="1:37" s="6" customFormat="1" x14ac:dyDescent="0.3">
      <c r="A116" s="6">
        <v>599000</v>
      </c>
      <c r="B116" s="7">
        <v>9783110742213</v>
      </c>
      <c r="C116" s="7">
        <v>9783110742138</v>
      </c>
      <c r="D116" s="7"/>
      <c r="F116" s="6" t="s">
        <v>836</v>
      </c>
      <c r="G116" s="6" t="s">
        <v>837</v>
      </c>
      <c r="I116" s="6" t="s">
        <v>838</v>
      </c>
      <c r="J116" s="6">
        <v>1</v>
      </c>
      <c r="K116" s="6" t="s">
        <v>180</v>
      </c>
      <c r="L116" s="9" t="s">
        <v>839</v>
      </c>
      <c r="M116" s="6" t="s">
        <v>182</v>
      </c>
      <c r="N116" s="8">
        <v>44417</v>
      </c>
      <c r="O116" s="6">
        <v>2021</v>
      </c>
      <c r="P116" s="6">
        <v>409</v>
      </c>
      <c r="S116" s="6">
        <v>2320</v>
      </c>
      <c r="T116" s="6" t="s">
        <v>41</v>
      </c>
      <c r="U116" s="6" t="s">
        <v>183</v>
      </c>
      <c r="V116" s="6" t="s">
        <v>184</v>
      </c>
      <c r="W116" s="6" t="s">
        <v>840</v>
      </c>
      <c r="Y116" s="6" t="s">
        <v>841</v>
      </c>
      <c r="AB116" s="6" t="s">
        <v>842</v>
      </c>
      <c r="AC116" s="6">
        <v>129</v>
      </c>
      <c r="AD116" s="6">
        <v>114.95</v>
      </c>
      <c r="AF116" s="6" t="s">
        <v>40</v>
      </c>
      <c r="AG116" s="6" t="s">
        <v>40</v>
      </c>
      <c r="AH116" s="7"/>
      <c r="AI116" s="6" t="str">
        <f>HYPERLINK("https://doi.org/10.1515/9783110742213")</f>
        <v>https://doi.org/10.1515/9783110742213</v>
      </c>
      <c r="AK116" s="6" t="s">
        <v>48</v>
      </c>
    </row>
    <row r="117" spans="1:37" s="6" customFormat="1" x14ac:dyDescent="0.3">
      <c r="A117" s="6">
        <v>542286</v>
      </c>
      <c r="B117" s="7">
        <v>9780691184364</v>
      </c>
      <c r="C117" s="7"/>
      <c r="D117" s="7"/>
      <c r="F117" s="6" t="s">
        <v>843</v>
      </c>
      <c r="G117" s="6" t="s">
        <v>844</v>
      </c>
      <c r="H117" s="6" t="s">
        <v>845</v>
      </c>
      <c r="J117" s="6">
        <v>1</v>
      </c>
      <c r="K117" s="6" t="s">
        <v>846</v>
      </c>
      <c r="L117" s="9" t="s">
        <v>223</v>
      </c>
      <c r="M117" s="6" t="s">
        <v>39</v>
      </c>
      <c r="N117" s="8">
        <v>43347</v>
      </c>
      <c r="O117" s="6">
        <v>2018</v>
      </c>
      <c r="P117" s="6">
        <v>320</v>
      </c>
      <c r="R117" s="6">
        <v>10</v>
      </c>
      <c r="T117" s="6" t="s">
        <v>41</v>
      </c>
      <c r="U117" s="6" t="s">
        <v>287</v>
      </c>
      <c r="V117" s="6" t="s">
        <v>288</v>
      </c>
      <c r="W117" s="6" t="s">
        <v>847</v>
      </c>
      <c r="Y117" s="6" t="s">
        <v>848</v>
      </c>
      <c r="AA117" s="6" t="s">
        <v>849</v>
      </c>
      <c r="AB117" s="6" t="s">
        <v>850</v>
      </c>
      <c r="AC117" s="6">
        <v>91</v>
      </c>
      <c r="AF117" s="6" t="s">
        <v>40</v>
      </c>
      <c r="AG117" s="7"/>
      <c r="AH117" s="7"/>
      <c r="AI117" s="6" t="str">
        <f>HYPERLINK("https://doi.org/10.23943/9780691184364")</f>
        <v>https://doi.org/10.23943/9780691184364</v>
      </c>
      <c r="AK117" s="6" t="s">
        <v>48</v>
      </c>
    </row>
    <row r="118" spans="1:37" s="6" customFormat="1" x14ac:dyDescent="0.3">
      <c r="A118" s="6">
        <v>509234</v>
      </c>
      <c r="B118" s="7">
        <v>9780812201635</v>
      </c>
      <c r="C118" s="7"/>
      <c r="D118" s="7"/>
      <c r="F118" s="6" t="s">
        <v>851</v>
      </c>
      <c r="G118" s="6" t="s">
        <v>852</v>
      </c>
      <c r="H118" s="6" t="s">
        <v>853</v>
      </c>
      <c r="J118" s="6">
        <v>1</v>
      </c>
      <c r="K118" s="6" t="s">
        <v>347</v>
      </c>
      <c r="M118" s="6" t="s">
        <v>286</v>
      </c>
      <c r="N118" s="8">
        <v>41359</v>
      </c>
      <c r="O118" s="6">
        <v>2004</v>
      </c>
      <c r="P118" s="6">
        <v>224</v>
      </c>
      <c r="R118" s="6">
        <v>10</v>
      </c>
      <c r="T118" s="6" t="s">
        <v>41</v>
      </c>
      <c r="U118" s="6" t="s">
        <v>287</v>
      </c>
      <c r="V118" s="6" t="s">
        <v>645</v>
      </c>
      <c r="W118" s="6" t="s">
        <v>854</v>
      </c>
      <c r="Y118" s="6" t="s">
        <v>855</v>
      </c>
      <c r="Z118" s="6" t="s">
        <v>856</v>
      </c>
      <c r="AA118" s="6" t="s">
        <v>857</v>
      </c>
      <c r="AB118" s="6" t="s">
        <v>858</v>
      </c>
      <c r="AC118" s="6">
        <v>44.95</v>
      </c>
      <c r="AF118" s="6" t="s">
        <v>40</v>
      </c>
      <c r="AG118" s="7"/>
      <c r="AH118" s="7"/>
      <c r="AI118" s="6" t="str">
        <f>HYPERLINK("https://doi.org/10.9783/9780812201635")</f>
        <v>https://doi.org/10.9783/9780812201635</v>
      </c>
      <c r="AK118" s="6" t="s">
        <v>48</v>
      </c>
    </row>
    <row r="119" spans="1:37" s="6" customFormat="1" x14ac:dyDescent="0.3">
      <c r="A119" s="6">
        <v>534566</v>
      </c>
      <c r="B119" s="7">
        <v>9780300226331</v>
      </c>
      <c r="C119" s="7"/>
      <c r="D119" s="7"/>
      <c r="F119" s="6" t="s">
        <v>859</v>
      </c>
      <c r="G119" s="6" t="s">
        <v>860</v>
      </c>
      <c r="H119" s="6" t="s">
        <v>861</v>
      </c>
      <c r="J119" s="6">
        <v>1</v>
      </c>
      <c r="M119" s="6" t="s">
        <v>73</v>
      </c>
      <c r="N119" s="8">
        <v>43381</v>
      </c>
      <c r="O119" s="6">
        <v>2017</v>
      </c>
      <c r="P119" s="6">
        <v>480</v>
      </c>
      <c r="R119" s="6">
        <v>10</v>
      </c>
      <c r="T119" s="6" t="s">
        <v>41</v>
      </c>
      <c r="U119" s="6" t="s">
        <v>154</v>
      </c>
      <c r="V119" s="6" t="s">
        <v>154</v>
      </c>
      <c r="W119" s="6" t="s">
        <v>862</v>
      </c>
      <c r="Y119" s="6" t="s">
        <v>863</v>
      </c>
      <c r="AB119" s="6" t="s">
        <v>864</v>
      </c>
      <c r="AC119" s="6">
        <v>78.95</v>
      </c>
      <c r="AF119" s="6" t="s">
        <v>40</v>
      </c>
      <c r="AG119" s="7"/>
      <c r="AH119" s="7"/>
      <c r="AI119" s="6" t="str">
        <f>HYPERLINK("https://www.degruyter.com/isbn/9780300226331")</f>
        <v>https://www.degruyter.com/isbn/9780300226331</v>
      </c>
      <c r="AK119" s="6" t="s">
        <v>48</v>
      </c>
    </row>
    <row r="120" spans="1:37" s="6" customFormat="1" x14ac:dyDescent="0.3">
      <c r="A120" s="6">
        <v>534642</v>
      </c>
      <c r="B120" s="7">
        <v>9783110573022</v>
      </c>
      <c r="C120" s="7"/>
      <c r="D120" s="7">
        <v>9783110571608</v>
      </c>
      <c r="E120" s="6" t="s">
        <v>740</v>
      </c>
      <c r="F120" s="6" t="s">
        <v>865</v>
      </c>
      <c r="G120" s="6" t="s">
        <v>866</v>
      </c>
      <c r="I120" s="6" t="s">
        <v>867</v>
      </c>
      <c r="J120" s="6">
        <v>1</v>
      </c>
      <c r="K120" s="6" t="s">
        <v>868</v>
      </c>
      <c r="L120" s="9" t="s">
        <v>869</v>
      </c>
      <c r="M120" s="6" t="s">
        <v>182</v>
      </c>
      <c r="N120" s="8">
        <v>44249</v>
      </c>
      <c r="O120" s="6">
        <v>2021</v>
      </c>
      <c r="P120" s="6">
        <v>341</v>
      </c>
      <c r="Q120" s="6">
        <v>9</v>
      </c>
      <c r="S120" s="6">
        <v>2320</v>
      </c>
      <c r="T120" s="6" t="s">
        <v>41</v>
      </c>
      <c r="U120" s="6" t="s">
        <v>42</v>
      </c>
      <c r="V120" s="6" t="s">
        <v>288</v>
      </c>
      <c r="W120" s="6" t="s">
        <v>870</v>
      </c>
      <c r="X120" s="6" t="s">
        <v>746</v>
      </c>
      <c r="Y120" s="6" t="s">
        <v>871</v>
      </c>
      <c r="AB120" s="6" t="s">
        <v>872</v>
      </c>
      <c r="AC120" s="6">
        <v>149</v>
      </c>
      <c r="AE120" s="6">
        <v>49.95</v>
      </c>
      <c r="AF120" s="6" t="s">
        <v>40</v>
      </c>
      <c r="AG120" s="7"/>
      <c r="AH120" s="6" t="s">
        <v>40</v>
      </c>
      <c r="AI120" s="6" t="str">
        <f>HYPERLINK("https://doi.org/10.1515/9783110573022")</f>
        <v>https://doi.org/10.1515/9783110573022</v>
      </c>
      <c r="AK120" s="6" t="s">
        <v>48</v>
      </c>
    </row>
    <row r="121" spans="1:37" s="6" customFormat="1" x14ac:dyDescent="0.3">
      <c r="A121" s="6">
        <v>572285</v>
      </c>
      <c r="B121" s="7">
        <v>9780300231410</v>
      </c>
      <c r="C121" s="7"/>
      <c r="D121" s="7"/>
      <c r="F121" s="6" t="s">
        <v>873</v>
      </c>
      <c r="G121" s="6" t="s">
        <v>874</v>
      </c>
      <c r="H121" s="6" t="s">
        <v>875</v>
      </c>
      <c r="J121" s="6">
        <v>1</v>
      </c>
      <c r="M121" s="6" t="s">
        <v>73</v>
      </c>
      <c r="N121" s="8">
        <v>43004</v>
      </c>
      <c r="O121" s="6">
        <v>2017</v>
      </c>
      <c r="P121" s="6">
        <v>248</v>
      </c>
      <c r="R121" s="6">
        <v>10</v>
      </c>
      <c r="T121" s="6" t="s">
        <v>41</v>
      </c>
      <c r="U121" s="6" t="s">
        <v>42</v>
      </c>
      <c r="V121" s="6" t="s">
        <v>103</v>
      </c>
      <c r="W121" s="6" t="s">
        <v>876</v>
      </c>
      <c r="Y121" s="6" t="s">
        <v>877</v>
      </c>
      <c r="AA121" s="6" t="s">
        <v>878</v>
      </c>
      <c r="AB121" s="6" t="s">
        <v>879</v>
      </c>
      <c r="AC121" s="6">
        <v>39.950000000000003</v>
      </c>
      <c r="AF121" s="6" t="s">
        <v>40</v>
      </c>
      <c r="AG121" s="7"/>
      <c r="AH121" s="7"/>
      <c r="AI121" s="6" t="str">
        <f>HYPERLINK("https://doi.org/10.12987/9780300231410")</f>
        <v>https://doi.org/10.12987/9780300231410</v>
      </c>
      <c r="AK121" s="6" t="s">
        <v>48</v>
      </c>
    </row>
    <row r="122" spans="1:37" s="6" customFormat="1" x14ac:dyDescent="0.3">
      <c r="A122" s="6">
        <v>615101</v>
      </c>
      <c r="B122" s="7">
        <v>9781646021574</v>
      </c>
      <c r="C122" s="7"/>
      <c r="D122" s="7"/>
      <c r="F122" s="6" t="s">
        <v>880</v>
      </c>
      <c r="G122" s="6" t="s">
        <v>881</v>
      </c>
      <c r="I122" s="6" t="s">
        <v>882</v>
      </c>
      <c r="J122" s="6">
        <v>1</v>
      </c>
      <c r="M122" s="6" t="s">
        <v>135</v>
      </c>
      <c r="N122" s="8">
        <v>44470</v>
      </c>
      <c r="O122" s="6">
        <v>2021</v>
      </c>
      <c r="P122" s="6">
        <v>348</v>
      </c>
      <c r="Q122" s="6">
        <v>6</v>
      </c>
      <c r="R122" s="6">
        <v>10</v>
      </c>
      <c r="T122" s="6" t="s">
        <v>41</v>
      </c>
      <c r="U122" s="6" t="s">
        <v>55</v>
      </c>
      <c r="V122" s="6" t="s">
        <v>288</v>
      </c>
      <c r="W122" s="6" t="s">
        <v>883</v>
      </c>
      <c r="Y122" s="6" t="s">
        <v>884</v>
      </c>
      <c r="AA122" s="6" t="s">
        <v>885</v>
      </c>
      <c r="AB122" s="6" t="s">
        <v>886</v>
      </c>
      <c r="AC122" s="6">
        <v>237.95</v>
      </c>
      <c r="AF122" s="6" t="s">
        <v>40</v>
      </c>
      <c r="AG122" s="7"/>
      <c r="AH122" s="7"/>
      <c r="AI122" s="6" t="str">
        <f>HYPERLINK("https://doi.org/10.1515/9781646021574?locatt=mode:legacy")</f>
        <v>https://doi.org/10.1515/9781646021574?locatt=mode:legacy</v>
      </c>
      <c r="AK122" s="6" t="s">
        <v>48</v>
      </c>
    </row>
    <row r="123" spans="1:37" s="6" customFormat="1" x14ac:dyDescent="0.3">
      <c r="A123" s="6">
        <v>531572</v>
      </c>
      <c r="B123" s="7">
        <v>9780824861896</v>
      </c>
      <c r="C123" s="7"/>
      <c r="D123" s="7"/>
      <c r="F123" s="6" t="s">
        <v>887</v>
      </c>
      <c r="I123" s="6" t="s">
        <v>888</v>
      </c>
      <c r="J123" s="6">
        <v>1</v>
      </c>
      <c r="M123" s="6" t="s">
        <v>787</v>
      </c>
      <c r="N123" s="8">
        <v>39233</v>
      </c>
      <c r="O123" s="6">
        <v>2007</v>
      </c>
      <c r="P123" s="6">
        <v>416</v>
      </c>
      <c r="R123" s="6">
        <v>10</v>
      </c>
      <c r="T123" s="6" t="s">
        <v>41</v>
      </c>
      <c r="U123" s="6" t="s">
        <v>42</v>
      </c>
      <c r="V123" s="6" t="s">
        <v>95</v>
      </c>
      <c r="W123" s="6" t="s">
        <v>889</v>
      </c>
      <c r="Y123" s="6" t="s">
        <v>890</v>
      </c>
      <c r="AA123" s="6" t="s">
        <v>891</v>
      </c>
      <c r="AB123" s="6" t="s">
        <v>892</v>
      </c>
      <c r="AC123" s="6">
        <v>129.94999999999999</v>
      </c>
      <c r="AF123" s="6" t="s">
        <v>40</v>
      </c>
      <c r="AG123" s="7"/>
      <c r="AH123" s="7"/>
      <c r="AI123" s="6" t="str">
        <f>HYPERLINK("https://doi.org/10.1515/9780824861896")</f>
        <v>https://doi.org/10.1515/9780824861896</v>
      </c>
      <c r="AK123" s="6" t="s">
        <v>48</v>
      </c>
    </row>
    <row r="124" spans="1:37" s="6" customFormat="1" x14ac:dyDescent="0.3">
      <c r="A124" s="6">
        <v>529282</v>
      </c>
      <c r="B124" s="7">
        <v>9783110547146</v>
      </c>
      <c r="C124" s="7">
        <v>9783110546385</v>
      </c>
      <c r="D124" s="7">
        <v>9783110762921</v>
      </c>
      <c r="F124" s="6" t="s">
        <v>893</v>
      </c>
      <c r="H124" s="6" t="s">
        <v>894</v>
      </c>
      <c r="J124" s="6">
        <v>1</v>
      </c>
      <c r="K124" s="6" t="s">
        <v>318</v>
      </c>
      <c r="L124" s="9" t="s">
        <v>895</v>
      </c>
      <c r="M124" s="6" t="s">
        <v>182</v>
      </c>
      <c r="N124" s="8">
        <v>43668</v>
      </c>
      <c r="O124" s="6">
        <v>2019</v>
      </c>
      <c r="P124" s="6">
        <v>760</v>
      </c>
      <c r="T124" s="6" t="s">
        <v>41</v>
      </c>
      <c r="U124" s="6" t="s">
        <v>55</v>
      </c>
      <c r="V124" s="6" t="s">
        <v>896</v>
      </c>
      <c r="W124" s="6" t="s">
        <v>897</v>
      </c>
      <c r="Y124" s="6" t="s">
        <v>898</v>
      </c>
      <c r="AB124" s="6" t="s">
        <v>899</v>
      </c>
      <c r="AC124" s="6">
        <v>129</v>
      </c>
      <c r="AD124" s="6">
        <v>159.94999999999999</v>
      </c>
      <c r="AE124" s="6">
        <v>44.95</v>
      </c>
      <c r="AF124" s="6" t="s">
        <v>40</v>
      </c>
      <c r="AG124" s="6" t="s">
        <v>40</v>
      </c>
      <c r="AH124" s="6" t="s">
        <v>40</v>
      </c>
      <c r="AI124" s="6" t="str">
        <f>HYPERLINK("https://doi.org/10.1515/9783110547146")</f>
        <v>https://doi.org/10.1515/9783110547146</v>
      </c>
      <c r="AK124" s="6" t="s">
        <v>48</v>
      </c>
    </row>
    <row r="125" spans="1:37" s="6" customFormat="1" x14ac:dyDescent="0.3">
      <c r="A125" s="6">
        <v>541670</v>
      </c>
      <c r="B125" s="7">
        <v>9780812295221</v>
      </c>
      <c r="C125" s="7"/>
      <c r="D125" s="7"/>
      <c r="F125" s="6" t="s">
        <v>900</v>
      </c>
      <c r="G125" s="6" t="s">
        <v>901</v>
      </c>
      <c r="H125" s="6" t="s">
        <v>902</v>
      </c>
      <c r="J125" s="6">
        <v>1</v>
      </c>
      <c r="K125" s="6" t="s">
        <v>304</v>
      </c>
      <c r="M125" s="6" t="s">
        <v>286</v>
      </c>
      <c r="N125" s="8">
        <v>43266</v>
      </c>
      <c r="O125" s="6">
        <v>2018</v>
      </c>
      <c r="P125" s="6">
        <v>280</v>
      </c>
      <c r="R125" s="6">
        <v>10</v>
      </c>
      <c r="T125" s="6" t="s">
        <v>41</v>
      </c>
      <c r="U125" s="6" t="s">
        <v>42</v>
      </c>
      <c r="V125" s="6" t="s">
        <v>80</v>
      </c>
      <c r="W125" s="6" t="s">
        <v>903</v>
      </c>
      <c r="Y125" s="6" t="s">
        <v>904</v>
      </c>
      <c r="Z125" s="6" t="s">
        <v>905</v>
      </c>
      <c r="AA125" s="6" t="s">
        <v>906</v>
      </c>
      <c r="AB125" s="6" t="s">
        <v>907</v>
      </c>
      <c r="AC125" s="6">
        <v>109.95</v>
      </c>
      <c r="AF125" s="6" t="s">
        <v>40</v>
      </c>
      <c r="AG125" s="7"/>
      <c r="AH125" s="7"/>
      <c r="AI125" s="6" t="str">
        <f>HYPERLINK("https://doi.org/10.9783/9780812295221")</f>
        <v>https://doi.org/10.9783/9780812295221</v>
      </c>
      <c r="AK125" s="6" t="s">
        <v>48</v>
      </c>
    </row>
    <row r="126" spans="1:37" s="6" customFormat="1" x14ac:dyDescent="0.3">
      <c r="A126" s="6">
        <v>524783</v>
      </c>
      <c r="B126" s="7">
        <v>9783110522471</v>
      </c>
      <c r="C126" s="7">
        <v>9783110521665</v>
      </c>
      <c r="D126" s="7"/>
      <c r="F126" s="6" t="s">
        <v>908</v>
      </c>
      <c r="G126" s="6" t="s">
        <v>909</v>
      </c>
      <c r="H126" s="6" t="s">
        <v>910</v>
      </c>
      <c r="J126" s="6">
        <v>1</v>
      </c>
      <c r="K126" s="6" t="s">
        <v>911</v>
      </c>
      <c r="L126" s="9" t="s">
        <v>454</v>
      </c>
      <c r="M126" s="6" t="s">
        <v>182</v>
      </c>
      <c r="N126" s="8">
        <v>42877</v>
      </c>
      <c r="O126" s="6">
        <v>2017</v>
      </c>
      <c r="P126" s="6">
        <v>360</v>
      </c>
      <c r="Q126" s="6">
        <v>6</v>
      </c>
      <c r="S126" s="6">
        <v>2320</v>
      </c>
      <c r="T126" s="6" t="s">
        <v>41</v>
      </c>
      <c r="U126" s="6" t="s">
        <v>55</v>
      </c>
      <c r="V126" s="6" t="s">
        <v>759</v>
      </c>
      <c r="W126" s="6" t="s">
        <v>681</v>
      </c>
      <c r="Y126" s="6" t="s">
        <v>912</v>
      </c>
      <c r="AB126" s="6" t="s">
        <v>913</v>
      </c>
      <c r="AC126" s="6">
        <v>129</v>
      </c>
      <c r="AD126" s="6">
        <v>119.95</v>
      </c>
      <c r="AF126" s="6" t="s">
        <v>40</v>
      </c>
      <c r="AG126" s="6" t="s">
        <v>40</v>
      </c>
      <c r="AH126" s="7"/>
      <c r="AI126" s="6" t="str">
        <f>HYPERLINK("https://doi.org/10.1515/9783110522471")</f>
        <v>https://doi.org/10.1515/9783110522471</v>
      </c>
      <c r="AK126" s="6" t="s">
        <v>48</v>
      </c>
    </row>
    <row r="127" spans="1:37" s="6" customFormat="1" x14ac:dyDescent="0.3">
      <c r="A127" s="6">
        <v>584189</v>
      </c>
      <c r="B127" s="7">
        <v>9780691214108</v>
      </c>
      <c r="C127" s="7"/>
      <c r="D127" s="7"/>
      <c r="F127" s="6" t="s">
        <v>914</v>
      </c>
      <c r="G127" s="6" t="s">
        <v>915</v>
      </c>
      <c r="H127" s="6" t="s">
        <v>916</v>
      </c>
      <c r="J127" s="6">
        <v>1</v>
      </c>
      <c r="K127" s="6" t="s">
        <v>917</v>
      </c>
      <c r="L127" s="9" t="s">
        <v>210</v>
      </c>
      <c r="M127" s="6" t="s">
        <v>39</v>
      </c>
      <c r="N127" s="8">
        <v>43998</v>
      </c>
      <c r="O127" s="6">
        <v>1977</v>
      </c>
      <c r="P127" s="6">
        <v>608</v>
      </c>
      <c r="R127" s="6">
        <v>10</v>
      </c>
      <c r="T127" s="6" t="s">
        <v>41</v>
      </c>
      <c r="U127" s="6" t="s">
        <v>42</v>
      </c>
      <c r="V127" s="6" t="s">
        <v>246</v>
      </c>
      <c r="W127" s="6" t="s">
        <v>247</v>
      </c>
      <c r="Y127" s="6" t="s">
        <v>918</v>
      </c>
      <c r="AA127" s="6" t="s">
        <v>919</v>
      </c>
      <c r="AB127" s="6" t="s">
        <v>920</v>
      </c>
      <c r="AC127" s="6">
        <v>230</v>
      </c>
      <c r="AF127" s="6" t="s">
        <v>40</v>
      </c>
      <c r="AG127" s="7"/>
      <c r="AH127" s="7"/>
      <c r="AI127" s="6" t="str">
        <f>HYPERLINK("https://doi.org/10.1515/9780691214108")</f>
        <v>https://doi.org/10.1515/9780691214108</v>
      </c>
      <c r="AK127" s="6" t="s">
        <v>48</v>
      </c>
    </row>
    <row r="128" spans="1:37" s="6" customFormat="1" x14ac:dyDescent="0.3">
      <c r="A128" s="6">
        <v>509657</v>
      </c>
      <c r="B128" s="7">
        <v>9780812204681</v>
      </c>
      <c r="C128" s="7"/>
      <c r="D128" s="7"/>
      <c r="F128" s="6" t="s">
        <v>921</v>
      </c>
      <c r="G128" s="6" t="s">
        <v>922</v>
      </c>
      <c r="H128" s="6" t="s">
        <v>902</v>
      </c>
      <c r="J128" s="6">
        <v>1</v>
      </c>
      <c r="K128" s="6" t="s">
        <v>304</v>
      </c>
      <c r="M128" s="6" t="s">
        <v>286</v>
      </c>
      <c r="N128" s="8">
        <v>40967</v>
      </c>
      <c r="O128" s="6">
        <v>2009</v>
      </c>
      <c r="P128" s="6">
        <v>272</v>
      </c>
      <c r="R128" s="6">
        <v>10</v>
      </c>
      <c r="T128" s="6" t="s">
        <v>41</v>
      </c>
      <c r="U128" s="6" t="s">
        <v>42</v>
      </c>
      <c r="V128" s="6" t="s">
        <v>80</v>
      </c>
      <c r="W128" s="6" t="s">
        <v>653</v>
      </c>
      <c r="Y128" s="6" t="s">
        <v>923</v>
      </c>
      <c r="Z128" s="6" t="s">
        <v>924</v>
      </c>
      <c r="AA128" s="6" t="s">
        <v>925</v>
      </c>
      <c r="AB128" s="6" t="s">
        <v>926</v>
      </c>
      <c r="AC128" s="6">
        <v>44.95</v>
      </c>
      <c r="AF128" s="6" t="s">
        <v>40</v>
      </c>
      <c r="AG128" s="7"/>
      <c r="AH128" s="7"/>
      <c r="AI128" s="6" t="str">
        <f>HYPERLINK("https://doi.org/10.9783/9780812204681")</f>
        <v>https://doi.org/10.9783/9780812204681</v>
      </c>
      <c r="AK128" s="6" t="s">
        <v>48</v>
      </c>
    </row>
    <row r="129" spans="1:37" s="6" customFormat="1" x14ac:dyDescent="0.3">
      <c r="A129" s="6">
        <v>588890</v>
      </c>
      <c r="B129" s="7">
        <v>9780812296754</v>
      </c>
      <c r="C129" s="7"/>
      <c r="D129" s="7"/>
      <c r="F129" s="6" t="s">
        <v>927</v>
      </c>
      <c r="G129" s="6" t="s">
        <v>928</v>
      </c>
      <c r="I129" s="6" t="s">
        <v>929</v>
      </c>
      <c r="J129" s="6">
        <v>1</v>
      </c>
      <c r="K129" s="6" t="s">
        <v>347</v>
      </c>
      <c r="M129" s="6" t="s">
        <v>286</v>
      </c>
      <c r="N129" s="8">
        <v>43896</v>
      </c>
      <c r="O129" s="6">
        <v>2020</v>
      </c>
      <c r="P129" s="6">
        <v>392</v>
      </c>
      <c r="R129" s="6">
        <v>10</v>
      </c>
      <c r="T129" s="6" t="s">
        <v>41</v>
      </c>
      <c r="U129" s="6" t="s">
        <v>287</v>
      </c>
      <c r="V129" s="6" t="s">
        <v>645</v>
      </c>
      <c r="W129" s="6" t="s">
        <v>930</v>
      </c>
      <c r="Y129" s="6" t="s">
        <v>931</v>
      </c>
      <c r="AA129" s="6" t="s">
        <v>932</v>
      </c>
      <c r="AB129" s="6" t="s">
        <v>933</v>
      </c>
      <c r="AC129" s="6">
        <v>109.95</v>
      </c>
      <c r="AF129" s="6" t="s">
        <v>40</v>
      </c>
      <c r="AG129" s="7"/>
      <c r="AH129" s="7"/>
      <c r="AI129" s="6" t="str">
        <f>HYPERLINK("https://doi.org/10.9783/9780812296754")</f>
        <v>https://doi.org/10.9783/9780812296754</v>
      </c>
      <c r="AK129" s="6" t="s">
        <v>48</v>
      </c>
    </row>
    <row r="130" spans="1:37" s="6" customFormat="1" x14ac:dyDescent="0.3">
      <c r="A130" s="6">
        <v>535447</v>
      </c>
      <c r="B130" s="7">
        <v>9781400889785</v>
      </c>
      <c r="C130" s="7"/>
      <c r="D130" s="7"/>
      <c r="F130" s="6" t="s">
        <v>934</v>
      </c>
      <c r="G130" s="6" t="s">
        <v>935</v>
      </c>
      <c r="H130" s="6" t="s">
        <v>936</v>
      </c>
      <c r="J130" s="6">
        <v>1</v>
      </c>
      <c r="M130" s="6" t="s">
        <v>39</v>
      </c>
      <c r="N130" s="8">
        <v>43172</v>
      </c>
      <c r="O130" s="6">
        <v>2018</v>
      </c>
      <c r="P130" s="6">
        <v>312</v>
      </c>
      <c r="R130" s="6">
        <v>10</v>
      </c>
      <c r="T130" s="6" t="s">
        <v>41</v>
      </c>
      <c r="U130" s="6" t="s">
        <v>42</v>
      </c>
      <c r="V130" s="6" t="s">
        <v>95</v>
      </c>
      <c r="W130" s="6" t="s">
        <v>937</v>
      </c>
      <c r="Y130" s="6" t="s">
        <v>938</v>
      </c>
      <c r="AA130" s="6" t="s">
        <v>939</v>
      </c>
      <c r="AB130" s="6" t="s">
        <v>940</v>
      </c>
      <c r="AC130" s="6">
        <v>134</v>
      </c>
      <c r="AF130" s="6" t="s">
        <v>40</v>
      </c>
      <c r="AG130" s="7"/>
      <c r="AH130" s="7"/>
      <c r="AI130" s="6" t="str">
        <f>HYPERLINK("https://doi.org/10.23943/9781400889785")</f>
        <v>https://doi.org/10.23943/9781400889785</v>
      </c>
      <c r="AK130" s="6" t="s">
        <v>48</v>
      </c>
    </row>
    <row r="131" spans="1:37" s="6" customFormat="1" x14ac:dyDescent="0.3">
      <c r="A131" s="6">
        <v>584606</v>
      </c>
      <c r="B131" s="7">
        <v>9780823277544</v>
      </c>
      <c r="C131" s="7"/>
      <c r="D131" s="7"/>
      <c r="F131" s="6" t="s">
        <v>941</v>
      </c>
      <c r="G131" s="6" t="s">
        <v>942</v>
      </c>
      <c r="I131" s="6" t="s">
        <v>943</v>
      </c>
      <c r="J131" s="6">
        <v>1</v>
      </c>
      <c r="K131" s="6" t="s">
        <v>944</v>
      </c>
      <c r="M131" s="6" t="s">
        <v>945</v>
      </c>
      <c r="N131" s="8">
        <v>43046</v>
      </c>
      <c r="O131" s="6">
        <v>2017</v>
      </c>
      <c r="P131" s="6">
        <v>368</v>
      </c>
      <c r="R131" s="6">
        <v>10</v>
      </c>
      <c r="T131" s="6" t="s">
        <v>41</v>
      </c>
      <c r="U131" s="6" t="s">
        <v>42</v>
      </c>
      <c r="V131" s="6" t="s">
        <v>80</v>
      </c>
      <c r="W131" s="6" t="s">
        <v>946</v>
      </c>
      <c r="Y131" s="6" t="s">
        <v>947</v>
      </c>
      <c r="AA131" s="6" t="s">
        <v>948</v>
      </c>
      <c r="AB131" s="6" t="s">
        <v>949</v>
      </c>
      <c r="AC131" s="6">
        <v>163.95</v>
      </c>
      <c r="AF131" s="6" t="s">
        <v>40</v>
      </c>
      <c r="AG131" s="7"/>
      <c r="AH131" s="7"/>
      <c r="AI131" s="6" t="str">
        <f>HYPERLINK("https://doi.org/10.1515/9780823277544")</f>
        <v>https://doi.org/10.1515/9780823277544</v>
      </c>
      <c r="AK131" s="6" t="s">
        <v>48</v>
      </c>
    </row>
    <row r="132" spans="1:37" s="6" customFormat="1" x14ac:dyDescent="0.3">
      <c r="A132" s="6">
        <v>506839</v>
      </c>
      <c r="B132" s="7">
        <v>9781400827619</v>
      </c>
      <c r="C132" s="7"/>
      <c r="D132" s="7"/>
      <c r="F132" s="6" t="s">
        <v>950</v>
      </c>
      <c r="H132" s="6" t="s">
        <v>951</v>
      </c>
      <c r="J132" s="6">
        <v>1</v>
      </c>
      <c r="M132" s="6" t="s">
        <v>39</v>
      </c>
      <c r="N132" s="8">
        <v>39853</v>
      </c>
      <c r="O132" s="6">
        <v>2007</v>
      </c>
      <c r="P132" s="6">
        <v>232</v>
      </c>
      <c r="R132" s="6">
        <v>10</v>
      </c>
      <c r="T132" s="6" t="s">
        <v>41</v>
      </c>
      <c r="U132" s="6" t="s">
        <v>287</v>
      </c>
      <c r="V132" s="6" t="s">
        <v>288</v>
      </c>
      <c r="W132" s="6" t="s">
        <v>952</v>
      </c>
      <c r="Y132" s="6" t="s">
        <v>953</v>
      </c>
      <c r="AA132" s="6" t="s">
        <v>954</v>
      </c>
      <c r="AB132" s="6" t="s">
        <v>955</v>
      </c>
      <c r="AC132" s="6">
        <v>130</v>
      </c>
      <c r="AF132" s="6" t="s">
        <v>40</v>
      </c>
      <c r="AG132" s="7"/>
      <c r="AH132" s="7"/>
      <c r="AI132" s="6" t="str">
        <f>HYPERLINK("https://doi.org/10.1515/9781400827619")</f>
        <v>https://doi.org/10.1515/9781400827619</v>
      </c>
      <c r="AK132" s="6" t="s">
        <v>48</v>
      </c>
    </row>
    <row r="133" spans="1:37" s="6" customFormat="1" x14ac:dyDescent="0.3">
      <c r="A133" s="6">
        <v>594194</v>
      </c>
      <c r="B133" s="7">
        <v>9780300255935</v>
      </c>
      <c r="C133" s="7"/>
      <c r="D133" s="7"/>
      <c r="F133" s="6" t="s">
        <v>956</v>
      </c>
      <c r="G133" s="6" t="s">
        <v>957</v>
      </c>
      <c r="H133" s="6" t="s">
        <v>958</v>
      </c>
      <c r="J133" s="6">
        <v>1</v>
      </c>
      <c r="M133" s="6" t="s">
        <v>73</v>
      </c>
      <c r="N133" s="8">
        <v>44186</v>
      </c>
      <c r="O133" s="6">
        <v>2021</v>
      </c>
      <c r="P133" s="6">
        <v>160</v>
      </c>
      <c r="R133" s="6">
        <v>10</v>
      </c>
      <c r="T133" s="6" t="s">
        <v>41</v>
      </c>
      <c r="U133" s="6" t="s">
        <v>42</v>
      </c>
      <c r="V133" s="6" t="s">
        <v>288</v>
      </c>
      <c r="W133" s="6" t="s">
        <v>959</v>
      </c>
      <c r="Y133" s="6" t="s">
        <v>960</v>
      </c>
      <c r="AB133" s="6" t="s">
        <v>961</v>
      </c>
      <c r="AC133" s="6">
        <v>50.95</v>
      </c>
      <c r="AF133" s="6" t="s">
        <v>40</v>
      </c>
      <c r="AG133" s="7"/>
      <c r="AH133" s="7"/>
      <c r="AI133" s="6" t="str">
        <f>HYPERLINK("https://doi.org/10.12987/9780300255935?locatt=mode:legacy")</f>
        <v>https://doi.org/10.12987/9780300255935?locatt=mode:legacy</v>
      </c>
      <c r="AK133" s="6" t="s">
        <v>48</v>
      </c>
    </row>
    <row r="134" spans="1:37" s="6" customFormat="1" x14ac:dyDescent="0.3">
      <c r="A134" s="6">
        <v>584083</v>
      </c>
      <c r="B134" s="7">
        <v>9780691214047</v>
      </c>
      <c r="C134" s="7"/>
      <c r="D134" s="7"/>
      <c r="F134" s="6" t="s">
        <v>962</v>
      </c>
      <c r="H134" s="6" t="s">
        <v>963</v>
      </c>
      <c r="J134" s="6">
        <v>1</v>
      </c>
      <c r="K134" s="6" t="s">
        <v>964</v>
      </c>
      <c r="L134" s="9" t="s">
        <v>702</v>
      </c>
      <c r="M134" s="6" t="s">
        <v>39</v>
      </c>
      <c r="N134" s="8">
        <v>43998</v>
      </c>
      <c r="O134" s="6">
        <v>2003</v>
      </c>
      <c r="P134" s="6">
        <v>360</v>
      </c>
      <c r="R134" s="6">
        <v>10</v>
      </c>
      <c r="T134" s="6" t="s">
        <v>41</v>
      </c>
      <c r="U134" s="6" t="s">
        <v>42</v>
      </c>
      <c r="V134" s="6" t="s">
        <v>43</v>
      </c>
      <c r="W134" s="6" t="s">
        <v>224</v>
      </c>
      <c r="Y134" s="6" t="s">
        <v>965</v>
      </c>
      <c r="AA134" s="6" t="s">
        <v>966</v>
      </c>
      <c r="AB134" s="6" t="s">
        <v>967</v>
      </c>
      <c r="AC134" s="6">
        <v>245</v>
      </c>
      <c r="AF134" s="6" t="s">
        <v>40</v>
      </c>
      <c r="AG134" s="7"/>
      <c r="AH134" s="7"/>
      <c r="AI134" s="6" t="str">
        <f>HYPERLINK("https://doi.org/10.1515/9780691214047")</f>
        <v>https://doi.org/10.1515/9780691214047</v>
      </c>
      <c r="AK134" s="6" t="s">
        <v>48</v>
      </c>
    </row>
    <row r="135" spans="1:37" s="6" customFormat="1" x14ac:dyDescent="0.3">
      <c r="A135" s="6">
        <v>584560</v>
      </c>
      <c r="B135" s="7">
        <v>9780823287048</v>
      </c>
      <c r="C135" s="7"/>
      <c r="D135" s="7"/>
      <c r="F135" s="6" t="s">
        <v>968</v>
      </c>
      <c r="G135" s="6" t="s">
        <v>969</v>
      </c>
      <c r="I135" s="6" t="s">
        <v>970</v>
      </c>
      <c r="J135" s="6">
        <v>1</v>
      </c>
      <c r="K135" s="6" t="s">
        <v>971</v>
      </c>
      <c r="M135" s="6" t="s">
        <v>945</v>
      </c>
      <c r="N135" s="8">
        <v>43774</v>
      </c>
      <c r="O135" s="6">
        <v>2019</v>
      </c>
      <c r="P135" s="6">
        <v>348</v>
      </c>
      <c r="R135" s="6">
        <v>283.5</v>
      </c>
      <c r="T135" s="6" t="s">
        <v>41</v>
      </c>
      <c r="U135" s="6" t="s">
        <v>42</v>
      </c>
      <c r="V135" s="6" t="s">
        <v>103</v>
      </c>
      <c r="W135" s="6" t="s">
        <v>972</v>
      </c>
      <c r="Y135" s="6" t="s">
        <v>973</v>
      </c>
      <c r="Z135" s="6" t="s">
        <v>974</v>
      </c>
      <c r="AA135" s="6" t="s">
        <v>975</v>
      </c>
      <c r="AB135" s="6" t="s">
        <v>976</v>
      </c>
      <c r="AC135" s="6">
        <v>93.95</v>
      </c>
      <c r="AF135" s="6" t="s">
        <v>40</v>
      </c>
      <c r="AG135" s="7"/>
      <c r="AH135" s="7"/>
      <c r="AI135" s="6" t="str">
        <f>HYPERLINK("https://doi.org/10.1515/9780823287048")</f>
        <v>https://doi.org/10.1515/9780823287048</v>
      </c>
      <c r="AK135" s="6" t="s">
        <v>48</v>
      </c>
    </row>
    <row r="136" spans="1:37" s="6" customFormat="1" x14ac:dyDescent="0.3">
      <c r="A136" s="6">
        <v>618125</v>
      </c>
      <c r="B136" s="7">
        <v>9783110768534</v>
      </c>
      <c r="C136" s="7">
        <v>9783110768367</v>
      </c>
      <c r="D136" s="7"/>
      <c r="F136" s="6" t="s">
        <v>977</v>
      </c>
      <c r="G136" s="6" t="s">
        <v>978</v>
      </c>
      <c r="I136" s="6" t="s">
        <v>979</v>
      </c>
      <c r="J136" s="6">
        <v>1</v>
      </c>
      <c r="K136" s="6" t="s">
        <v>980</v>
      </c>
      <c r="L136" s="9" t="s">
        <v>715</v>
      </c>
      <c r="M136" s="6" t="s">
        <v>182</v>
      </c>
      <c r="N136" s="8">
        <v>44627</v>
      </c>
      <c r="O136" s="6">
        <v>2022</v>
      </c>
      <c r="P136" s="6">
        <v>482</v>
      </c>
      <c r="Q136" s="6">
        <v>4</v>
      </c>
      <c r="S136" s="6">
        <v>2320</v>
      </c>
      <c r="T136" s="6" t="s">
        <v>41</v>
      </c>
      <c r="U136" s="6" t="s">
        <v>55</v>
      </c>
      <c r="V136" s="6" t="s">
        <v>981</v>
      </c>
      <c r="W136" s="6" t="s">
        <v>982</v>
      </c>
      <c r="Y136" s="6" t="s">
        <v>983</v>
      </c>
      <c r="AB136" s="6" t="s">
        <v>984</v>
      </c>
      <c r="AC136" s="6">
        <v>129</v>
      </c>
      <c r="AD136" s="6">
        <v>111.95</v>
      </c>
      <c r="AF136" s="6" t="s">
        <v>40</v>
      </c>
      <c r="AG136" s="6" t="s">
        <v>40</v>
      </c>
      <c r="AH136" s="7"/>
      <c r="AI136" s="6" t="str">
        <f>HYPERLINK("https://doi.org/10.1515/9783110768534")</f>
        <v>https://doi.org/10.1515/9783110768534</v>
      </c>
      <c r="AK136" s="6" t="s">
        <v>48</v>
      </c>
    </row>
    <row r="137" spans="1:37" s="6" customFormat="1" x14ac:dyDescent="0.3">
      <c r="A137" s="6">
        <v>550199</v>
      </c>
      <c r="B137" s="7">
        <v>9781400849659</v>
      </c>
      <c r="C137" s="7"/>
      <c r="D137" s="7"/>
      <c r="F137" s="6" t="s">
        <v>985</v>
      </c>
      <c r="G137" s="6" t="s">
        <v>986</v>
      </c>
      <c r="H137" s="6" t="s">
        <v>987</v>
      </c>
      <c r="J137" s="6">
        <v>1</v>
      </c>
      <c r="M137" s="6" t="s">
        <v>39</v>
      </c>
      <c r="N137" s="8">
        <v>41578</v>
      </c>
      <c r="O137" s="6">
        <v>2004</v>
      </c>
      <c r="P137" s="6">
        <v>264</v>
      </c>
      <c r="R137" s="6">
        <v>10</v>
      </c>
      <c r="T137" s="6" t="s">
        <v>41</v>
      </c>
      <c r="U137" s="6" t="s">
        <v>42</v>
      </c>
      <c r="V137" s="6" t="s">
        <v>80</v>
      </c>
      <c r="W137" s="6" t="s">
        <v>988</v>
      </c>
      <c r="Y137" s="6" t="s">
        <v>989</v>
      </c>
      <c r="AA137" s="6" t="s">
        <v>990</v>
      </c>
      <c r="AB137" s="6" t="s">
        <v>991</v>
      </c>
      <c r="AC137" s="6">
        <v>126</v>
      </c>
      <c r="AF137" s="6" t="s">
        <v>40</v>
      </c>
      <c r="AG137" s="7"/>
      <c r="AH137" s="7"/>
      <c r="AI137" s="6" t="str">
        <f>HYPERLINK("https://doi.org/10.1515/9781400849659")</f>
        <v>https://doi.org/10.1515/9781400849659</v>
      </c>
      <c r="AK137" s="6" t="s">
        <v>48</v>
      </c>
    </row>
    <row r="138" spans="1:37" s="6" customFormat="1" x14ac:dyDescent="0.3">
      <c r="A138" s="6">
        <v>539987</v>
      </c>
      <c r="B138" s="7">
        <v>9783110608632</v>
      </c>
      <c r="C138" s="7">
        <v>9783110607550</v>
      </c>
      <c r="D138" s="7"/>
      <c r="F138" s="6" t="s">
        <v>992</v>
      </c>
      <c r="I138" s="6" t="s">
        <v>993</v>
      </c>
      <c r="J138" s="6">
        <v>1</v>
      </c>
      <c r="K138" s="6" t="s">
        <v>815</v>
      </c>
      <c r="L138" s="9" t="s">
        <v>994</v>
      </c>
      <c r="M138" s="6" t="s">
        <v>182</v>
      </c>
      <c r="N138" s="8">
        <v>43956</v>
      </c>
      <c r="O138" s="6">
        <v>2020</v>
      </c>
      <c r="P138" s="6">
        <v>272</v>
      </c>
      <c r="S138" s="6">
        <v>2320</v>
      </c>
      <c r="T138" s="6" t="s">
        <v>41</v>
      </c>
      <c r="U138" s="6" t="s">
        <v>995</v>
      </c>
      <c r="V138" s="6" t="s">
        <v>996</v>
      </c>
      <c r="W138" s="6" t="s">
        <v>997</v>
      </c>
      <c r="Y138" s="6" t="s">
        <v>998</v>
      </c>
      <c r="AB138" s="6" t="s">
        <v>999</v>
      </c>
      <c r="AC138" s="6">
        <v>129</v>
      </c>
      <c r="AD138" s="6">
        <v>104.95</v>
      </c>
      <c r="AF138" s="6" t="s">
        <v>40</v>
      </c>
      <c r="AG138" s="6" t="s">
        <v>40</v>
      </c>
      <c r="AH138" s="7"/>
      <c r="AI138" s="6" t="str">
        <f>HYPERLINK("https://doi.org/10.1515/9783110608632")</f>
        <v>https://doi.org/10.1515/9783110608632</v>
      </c>
      <c r="AK138" s="6" t="s">
        <v>48</v>
      </c>
    </row>
    <row r="139" spans="1:37" s="6" customFormat="1" x14ac:dyDescent="0.3">
      <c r="A139" s="6">
        <v>565275</v>
      </c>
      <c r="B139" s="7">
        <v>9783110650617</v>
      </c>
      <c r="C139" s="7">
        <v>9783110634266</v>
      </c>
      <c r="D139" s="7"/>
      <c r="F139" s="6" t="s">
        <v>1000</v>
      </c>
      <c r="G139" s="6" t="s">
        <v>1001</v>
      </c>
      <c r="I139" s="6" t="s">
        <v>1002</v>
      </c>
      <c r="J139" s="6">
        <v>1</v>
      </c>
      <c r="M139" s="6" t="s">
        <v>182</v>
      </c>
      <c r="N139" s="8">
        <v>44459</v>
      </c>
      <c r="O139" s="6">
        <v>2021</v>
      </c>
      <c r="P139" s="6">
        <v>706</v>
      </c>
      <c r="S139" s="6">
        <v>2320</v>
      </c>
      <c r="T139" s="6" t="s">
        <v>41</v>
      </c>
      <c r="U139" s="6" t="s">
        <v>42</v>
      </c>
      <c r="V139" s="6" t="s">
        <v>164</v>
      </c>
      <c r="W139" s="6" t="s">
        <v>1003</v>
      </c>
      <c r="Y139" s="6" t="s">
        <v>1004</v>
      </c>
      <c r="AB139" s="6" t="s">
        <v>1005</v>
      </c>
      <c r="AC139" s="6">
        <v>129</v>
      </c>
      <c r="AD139" s="6">
        <v>109.95</v>
      </c>
      <c r="AF139" s="6" t="s">
        <v>40</v>
      </c>
      <c r="AG139" s="6" t="s">
        <v>40</v>
      </c>
      <c r="AH139" s="7"/>
      <c r="AI139" s="6" t="str">
        <f>HYPERLINK("https://doi.org/10.1515/9783110650617")</f>
        <v>https://doi.org/10.1515/9783110650617</v>
      </c>
      <c r="AK139" s="6" t="s">
        <v>48</v>
      </c>
    </row>
    <row r="140" spans="1:37" s="6" customFormat="1" x14ac:dyDescent="0.3">
      <c r="A140" s="6">
        <v>542762</v>
      </c>
      <c r="B140" s="7">
        <v>9780691188188</v>
      </c>
      <c r="C140" s="7"/>
      <c r="D140" s="7"/>
      <c r="F140" s="6" t="s">
        <v>1006</v>
      </c>
      <c r="G140" s="6" t="s">
        <v>1007</v>
      </c>
      <c r="H140" s="6" t="s">
        <v>1008</v>
      </c>
      <c r="J140" s="6">
        <v>1</v>
      </c>
      <c r="K140" s="6" t="s">
        <v>1009</v>
      </c>
      <c r="L140" s="9" t="s">
        <v>1010</v>
      </c>
      <c r="M140" s="6" t="s">
        <v>39</v>
      </c>
      <c r="N140" s="8">
        <v>43256</v>
      </c>
      <c r="O140" s="6">
        <v>2008</v>
      </c>
      <c r="R140" s="6">
        <v>10</v>
      </c>
      <c r="T140" s="6" t="s">
        <v>41</v>
      </c>
      <c r="U140" s="6" t="s">
        <v>1011</v>
      </c>
      <c r="V140" s="6" t="s">
        <v>1012</v>
      </c>
      <c r="W140" s="6" t="s">
        <v>1013</v>
      </c>
      <c r="Y140" s="6" t="s">
        <v>1014</v>
      </c>
      <c r="AA140" s="6" t="s">
        <v>1015</v>
      </c>
      <c r="AB140" s="6" t="s">
        <v>1016</v>
      </c>
      <c r="AC140" s="6">
        <v>170</v>
      </c>
      <c r="AF140" s="6" t="s">
        <v>40</v>
      </c>
      <c r="AG140" s="7"/>
      <c r="AH140" s="7"/>
      <c r="AI140" s="6" t="str">
        <f>HYPERLINK("https://doi.org/10.1515/9780691188188")</f>
        <v>https://doi.org/10.1515/9780691188188</v>
      </c>
      <c r="AK140" s="6" t="s">
        <v>48</v>
      </c>
    </row>
    <row r="141" spans="1:37" s="6" customFormat="1" x14ac:dyDescent="0.3">
      <c r="A141" s="6">
        <v>614689</v>
      </c>
      <c r="B141" s="7">
        <v>9781463242343</v>
      </c>
      <c r="C141" s="7"/>
      <c r="D141" s="7"/>
      <c r="F141" s="6" t="s">
        <v>1017</v>
      </c>
      <c r="H141" s="6" t="s">
        <v>1018</v>
      </c>
      <c r="J141" s="6">
        <v>1</v>
      </c>
      <c r="K141" s="6" t="s">
        <v>658</v>
      </c>
      <c r="L141" s="9" t="s">
        <v>479</v>
      </c>
      <c r="M141" s="6" t="s">
        <v>240</v>
      </c>
      <c r="N141" s="8">
        <v>44223</v>
      </c>
      <c r="O141" s="6">
        <v>2021</v>
      </c>
      <c r="P141" s="6">
        <v>199</v>
      </c>
      <c r="R141" s="6">
        <v>10</v>
      </c>
      <c r="T141" s="6" t="s">
        <v>41</v>
      </c>
      <c r="U141" s="6" t="s">
        <v>42</v>
      </c>
      <c r="V141" s="6" t="s">
        <v>80</v>
      </c>
      <c r="W141" s="6" t="s">
        <v>1019</v>
      </c>
      <c r="Y141" s="6" t="s">
        <v>1020</v>
      </c>
      <c r="AC141" s="6">
        <v>46</v>
      </c>
      <c r="AF141" s="6" t="s">
        <v>40</v>
      </c>
      <c r="AG141" s="7"/>
      <c r="AH141" s="7"/>
      <c r="AI141" s="6" t="str">
        <f>HYPERLINK("https://doi.org/10.31826/9781463242343")</f>
        <v>https://doi.org/10.31826/9781463242343</v>
      </c>
      <c r="AK141" s="6" t="s">
        <v>48</v>
      </c>
    </row>
    <row r="142" spans="1:37" s="6" customFormat="1" x14ac:dyDescent="0.3">
      <c r="A142" s="6">
        <v>510415</v>
      </c>
      <c r="B142" s="7">
        <v>9783110448221</v>
      </c>
      <c r="C142" s="7">
        <v>9783110425383</v>
      </c>
      <c r="D142" s="7">
        <v>9783110656701</v>
      </c>
      <c r="F142" s="6" t="s">
        <v>1021</v>
      </c>
      <c r="I142" s="6" t="s">
        <v>1022</v>
      </c>
      <c r="J142" s="6">
        <v>1</v>
      </c>
      <c r="K142" s="6" t="s">
        <v>318</v>
      </c>
      <c r="L142" s="9" t="s">
        <v>1023</v>
      </c>
      <c r="M142" s="6" t="s">
        <v>182</v>
      </c>
      <c r="N142" s="8">
        <v>42912</v>
      </c>
      <c r="O142" s="6">
        <v>2017</v>
      </c>
      <c r="P142" s="6">
        <v>360</v>
      </c>
      <c r="T142" s="6" t="s">
        <v>41</v>
      </c>
      <c r="U142" s="6" t="s">
        <v>55</v>
      </c>
      <c r="V142" s="6" t="s">
        <v>136</v>
      </c>
      <c r="W142" s="6" t="s">
        <v>1024</v>
      </c>
      <c r="Y142" s="6" t="s">
        <v>1025</v>
      </c>
      <c r="AB142" s="6" t="s">
        <v>1026</v>
      </c>
      <c r="AC142" s="6">
        <v>129</v>
      </c>
      <c r="AD142" s="6">
        <v>144.94999999999999</v>
      </c>
      <c r="AE142" s="6">
        <v>34.950000000000003</v>
      </c>
      <c r="AF142" s="6" t="s">
        <v>40</v>
      </c>
      <c r="AG142" s="6" t="s">
        <v>40</v>
      </c>
      <c r="AH142" s="6" t="s">
        <v>40</v>
      </c>
      <c r="AI142" s="6" t="str">
        <f>HYPERLINK("https://doi.org/10.1515/9783110448221")</f>
        <v>https://doi.org/10.1515/9783110448221</v>
      </c>
      <c r="AK142" s="6" t="s">
        <v>48</v>
      </c>
    </row>
    <row r="143" spans="1:37" s="6" customFormat="1" x14ac:dyDescent="0.3">
      <c r="A143" s="6">
        <v>541663</v>
      </c>
      <c r="B143" s="7">
        <v>9780231544634</v>
      </c>
      <c r="C143" s="7"/>
      <c r="D143" s="7"/>
      <c r="F143" s="6" t="s">
        <v>1027</v>
      </c>
      <c r="G143" s="6" t="s">
        <v>1028</v>
      </c>
      <c r="I143" s="6" t="s">
        <v>1029</v>
      </c>
      <c r="J143" s="6">
        <v>1</v>
      </c>
      <c r="M143" s="6" t="s">
        <v>144</v>
      </c>
      <c r="N143" s="8">
        <v>43367</v>
      </c>
      <c r="O143" s="6">
        <v>2018</v>
      </c>
      <c r="R143" s="6">
        <v>10</v>
      </c>
      <c r="T143" s="6" t="s">
        <v>41</v>
      </c>
      <c r="U143" s="6" t="s">
        <v>42</v>
      </c>
      <c r="V143" s="6" t="s">
        <v>1030</v>
      </c>
      <c r="W143" s="6" t="s">
        <v>1031</v>
      </c>
      <c r="Y143" s="6" t="s">
        <v>1032</v>
      </c>
      <c r="Z143" s="6" t="s">
        <v>1033</v>
      </c>
      <c r="AA143" s="6" t="s">
        <v>1034</v>
      </c>
      <c r="AB143" s="6" t="s">
        <v>1035</v>
      </c>
      <c r="AC143" s="6">
        <v>36.950000000000003</v>
      </c>
      <c r="AF143" s="6" t="s">
        <v>40</v>
      </c>
      <c r="AG143" s="7"/>
      <c r="AH143" s="7"/>
      <c r="AI143" s="6" t="str">
        <f>HYPERLINK("https://doi.org/10.7312/ivan18298")</f>
        <v>https://doi.org/10.7312/ivan18298</v>
      </c>
      <c r="AK143" s="6" t="s">
        <v>48</v>
      </c>
    </row>
    <row r="144" spans="1:37" s="6" customFormat="1" x14ac:dyDescent="0.3">
      <c r="A144" s="6">
        <v>575494</v>
      </c>
      <c r="B144" s="7">
        <v>9780300248708</v>
      </c>
      <c r="C144" s="7"/>
      <c r="D144" s="7"/>
      <c r="F144" s="6" t="s">
        <v>1036</v>
      </c>
      <c r="H144" s="6" t="s">
        <v>1037</v>
      </c>
      <c r="J144" s="6">
        <v>1</v>
      </c>
      <c r="M144" s="6" t="s">
        <v>73</v>
      </c>
      <c r="N144" s="8">
        <v>43871</v>
      </c>
      <c r="O144" s="6">
        <v>2020</v>
      </c>
      <c r="P144" s="6">
        <v>224</v>
      </c>
      <c r="R144" s="6">
        <v>10</v>
      </c>
      <c r="T144" s="6" t="s">
        <v>41</v>
      </c>
      <c r="U144" s="6" t="s">
        <v>42</v>
      </c>
      <c r="V144" s="6" t="s">
        <v>43</v>
      </c>
      <c r="W144" s="6" t="s">
        <v>1038</v>
      </c>
      <c r="Y144" s="6" t="s">
        <v>1039</v>
      </c>
      <c r="AB144" s="6" t="s">
        <v>1040</v>
      </c>
      <c r="AC144" s="6">
        <v>50.95</v>
      </c>
      <c r="AF144" s="6" t="s">
        <v>40</v>
      </c>
      <c r="AG144" s="7"/>
      <c r="AH144" s="7"/>
      <c r="AI144" s="6" t="str">
        <f>HYPERLINK("https://doi.org/10.12987/9780300248708?locatt=mode:legacy")</f>
        <v>https://doi.org/10.12987/9780300248708?locatt=mode:legacy</v>
      </c>
      <c r="AK144" s="6" t="s">
        <v>48</v>
      </c>
    </row>
    <row r="145" spans="1:37" s="6" customFormat="1" x14ac:dyDescent="0.3">
      <c r="A145" s="6">
        <v>509345</v>
      </c>
      <c r="B145" s="7">
        <v>9780812202700</v>
      </c>
      <c r="C145" s="7"/>
      <c r="D145" s="7"/>
      <c r="F145" s="6" t="s">
        <v>1041</v>
      </c>
      <c r="G145" s="6" t="s">
        <v>1042</v>
      </c>
      <c r="H145" s="6" t="s">
        <v>1043</v>
      </c>
      <c r="J145" s="6">
        <v>1</v>
      </c>
      <c r="K145" s="6" t="s">
        <v>1044</v>
      </c>
      <c r="M145" s="6" t="s">
        <v>286</v>
      </c>
      <c r="N145" s="8">
        <v>40506</v>
      </c>
      <c r="O145" s="6">
        <v>2004</v>
      </c>
      <c r="P145" s="6">
        <v>280</v>
      </c>
      <c r="R145" s="6">
        <v>10</v>
      </c>
      <c r="T145" s="6" t="s">
        <v>41</v>
      </c>
      <c r="U145" s="6" t="s">
        <v>42</v>
      </c>
      <c r="V145" s="6" t="s">
        <v>172</v>
      </c>
      <c r="W145" s="6" t="s">
        <v>1045</v>
      </c>
      <c r="Y145" s="6" t="s">
        <v>1046</v>
      </c>
      <c r="Z145" s="6" t="s">
        <v>1047</v>
      </c>
      <c r="AA145" s="6" t="s">
        <v>1048</v>
      </c>
      <c r="AB145" s="6" t="s">
        <v>1049</v>
      </c>
      <c r="AC145" s="6">
        <v>44.95</v>
      </c>
      <c r="AF145" s="6" t="s">
        <v>40</v>
      </c>
      <c r="AG145" s="7"/>
      <c r="AH145" s="7"/>
      <c r="AI145" s="6" t="str">
        <f>HYPERLINK("https://doi.org/10.9783/9780812202700")</f>
        <v>https://doi.org/10.9783/9780812202700</v>
      </c>
      <c r="AK145" s="6" t="s">
        <v>48</v>
      </c>
    </row>
    <row r="146" spans="1:37" s="6" customFormat="1" x14ac:dyDescent="0.3">
      <c r="A146" s="6">
        <v>572034</v>
      </c>
      <c r="B146" s="7">
        <v>9780520972803</v>
      </c>
      <c r="C146" s="7"/>
      <c r="D146" s="7"/>
      <c r="F146" s="6" t="s">
        <v>1050</v>
      </c>
      <c r="G146" s="6" t="s">
        <v>1051</v>
      </c>
      <c r="H146" s="6" t="s">
        <v>1052</v>
      </c>
      <c r="J146" s="6">
        <v>1</v>
      </c>
      <c r="M146" s="6" t="s">
        <v>535</v>
      </c>
      <c r="N146" s="8">
        <v>43760</v>
      </c>
      <c r="O146" s="6">
        <v>2019</v>
      </c>
      <c r="P146" s="6">
        <v>332</v>
      </c>
      <c r="R146" s="6">
        <v>10</v>
      </c>
      <c r="T146" s="6" t="s">
        <v>41</v>
      </c>
      <c r="U146" s="6" t="s">
        <v>74</v>
      </c>
      <c r="V146" s="6" t="s">
        <v>74</v>
      </c>
      <c r="W146" s="6" t="s">
        <v>1053</v>
      </c>
      <c r="Y146" s="6" t="s">
        <v>1054</v>
      </c>
      <c r="AB146" s="6" t="s">
        <v>1055</v>
      </c>
      <c r="AC146" s="6">
        <v>373.95</v>
      </c>
      <c r="AF146" s="6" t="s">
        <v>40</v>
      </c>
      <c r="AG146" s="7"/>
      <c r="AH146" s="7"/>
      <c r="AI146" s="6" t="str">
        <f>HYPERLINK("https://doi.org/10.1525/9780520972803")</f>
        <v>https://doi.org/10.1525/9780520972803</v>
      </c>
      <c r="AK146" s="6" t="s">
        <v>48</v>
      </c>
    </row>
    <row r="147" spans="1:37" s="6" customFormat="1" x14ac:dyDescent="0.3">
      <c r="A147" s="6">
        <v>533374</v>
      </c>
      <c r="B147" s="7">
        <v>9780300194241</v>
      </c>
      <c r="C147" s="7"/>
      <c r="D147" s="7"/>
      <c r="F147" s="6" t="s">
        <v>1056</v>
      </c>
      <c r="H147" s="6" t="s">
        <v>1057</v>
      </c>
      <c r="I147" s="6" t="s">
        <v>1058</v>
      </c>
      <c r="J147" s="6">
        <v>1</v>
      </c>
      <c r="M147" s="6" t="s">
        <v>73</v>
      </c>
      <c r="N147" s="8">
        <v>37295</v>
      </c>
      <c r="O147" s="6">
        <v>2002</v>
      </c>
      <c r="R147" s="6">
        <v>10</v>
      </c>
      <c r="T147" s="6" t="s">
        <v>41</v>
      </c>
      <c r="U147" s="6" t="s">
        <v>42</v>
      </c>
      <c r="V147" s="6" t="s">
        <v>80</v>
      </c>
      <c r="W147" s="6" t="s">
        <v>1059</v>
      </c>
      <c r="Y147" s="6" t="s">
        <v>1060</v>
      </c>
      <c r="AC147" s="6">
        <v>62.95</v>
      </c>
      <c r="AF147" s="6" t="s">
        <v>40</v>
      </c>
      <c r="AG147" s="7"/>
      <c r="AH147" s="7"/>
      <c r="AI147" s="6" t="str">
        <f>HYPERLINK("https://doi.org/10.12987/9780300194241")</f>
        <v>https://doi.org/10.12987/9780300194241</v>
      </c>
      <c r="AK147" s="6" t="s">
        <v>48</v>
      </c>
    </row>
    <row r="148" spans="1:37" s="6" customFormat="1" x14ac:dyDescent="0.3">
      <c r="A148" s="6">
        <v>595473</v>
      </c>
      <c r="B148" s="7">
        <v>9780691221298</v>
      </c>
      <c r="C148" s="7"/>
      <c r="D148" s="7"/>
      <c r="F148" s="6" t="s">
        <v>1061</v>
      </c>
      <c r="H148" s="6" t="s">
        <v>1062</v>
      </c>
      <c r="J148" s="6">
        <v>1</v>
      </c>
      <c r="K148" s="6" t="s">
        <v>1063</v>
      </c>
      <c r="L148" s="9" t="s">
        <v>1064</v>
      </c>
      <c r="M148" s="6" t="s">
        <v>39</v>
      </c>
      <c r="N148" s="8">
        <v>44145</v>
      </c>
      <c r="O148" s="6">
        <v>1989</v>
      </c>
      <c r="P148" s="6">
        <v>224</v>
      </c>
      <c r="R148" s="6">
        <v>10</v>
      </c>
      <c r="T148" s="6" t="s">
        <v>41</v>
      </c>
      <c r="U148" s="6" t="s">
        <v>42</v>
      </c>
      <c r="V148" s="6" t="s">
        <v>172</v>
      </c>
      <c r="W148" s="6" t="s">
        <v>173</v>
      </c>
      <c r="Y148" s="6" t="s">
        <v>1065</v>
      </c>
      <c r="AA148" s="6" t="s">
        <v>1066</v>
      </c>
      <c r="AC148" s="6">
        <v>190</v>
      </c>
      <c r="AF148" s="6" t="s">
        <v>40</v>
      </c>
      <c r="AG148" s="7"/>
      <c r="AH148" s="7"/>
      <c r="AI148" s="6" t="str">
        <f>HYPERLINK("https://doi.org/10.1515/9780691221298")</f>
        <v>https://doi.org/10.1515/9780691221298</v>
      </c>
      <c r="AK148" s="6" t="s">
        <v>48</v>
      </c>
    </row>
    <row r="149" spans="1:37" s="6" customFormat="1" x14ac:dyDescent="0.3">
      <c r="A149" s="6">
        <v>544130</v>
      </c>
      <c r="B149" s="7">
        <v>9781463214814</v>
      </c>
      <c r="C149" s="7"/>
      <c r="D149" s="7"/>
      <c r="F149" s="6" t="s">
        <v>1067</v>
      </c>
      <c r="G149" s="6" t="s">
        <v>1068</v>
      </c>
      <c r="I149" s="6" t="s">
        <v>1069</v>
      </c>
      <c r="J149" s="6">
        <v>1</v>
      </c>
      <c r="K149" s="6" t="s">
        <v>775</v>
      </c>
      <c r="M149" s="6" t="s">
        <v>240</v>
      </c>
      <c r="N149" s="8">
        <v>39798</v>
      </c>
      <c r="O149" s="6">
        <v>2008</v>
      </c>
      <c r="P149" s="6">
        <v>896</v>
      </c>
      <c r="R149" s="6">
        <v>10</v>
      </c>
      <c r="T149" s="6" t="s">
        <v>41</v>
      </c>
      <c r="U149" s="6" t="s">
        <v>42</v>
      </c>
      <c r="V149" s="6" t="s">
        <v>80</v>
      </c>
      <c r="W149" s="6" t="s">
        <v>659</v>
      </c>
      <c r="Y149" s="6" t="s">
        <v>1070</v>
      </c>
      <c r="Z149" s="6" t="s">
        <v>1071</v>
      </c>
      <c r="AC149" s="6">
        <v>265.95</v>
      </c>
      <c r="AF149" s="6" t="s">
        <v>40</v>
      </c>
      <c r="AG149" s="7"/>
      <c r="AH149" s="7"/>
      <c r="AI149" s="6" t="str">
        <f>HYPERLINK("https://doi.org/10.31826/9781463214814")</f>
        <v>https://doi.org/10.31826/9781463214814</v>
      </c>
      <c r="AK149" s="6" t="s">
        <v>48</v>
      </c>
    </row>
    <row r="150" spans="1:37" s="6" customFormat="1" x14ac:dyDescent="0.3">
      <c r="A150" s="6">
        <v>509572</v>
      </c>
      <c r="B150" s="7">
        <v>9780812204988</v>
      </c>
      <c r="C150" s="7"/>
      <c r="D150" s="7"/>
      <c r="F150" s="6" t="s">
        <v>1072</v>
      </c>
      <c r="G150" s="6" t="s">
        <v>1073</v>
      </c>
      <c r="H150" s="6" t="s">
        <v>1074</v>
      </c>
      <c r="J150" s="6">
        <v>1</v>
      </c>
      <c r="K150" s="6" t="s">
        <v>347</v>
      </c>
      <c r="M150" s="6" t="s">
        <v>286</v>
      </c>
      <c r="N150" s="8">
        <v>40939</v>
      </c>
      <c r="O150" s="6">
        <v>2011</v>
      </c>
      <c r="P150" s="6">
        <v>424</v>
      </c>
      <c r="R150" s="6">
        <v>10</v>
      </c>
      <c r="T150" s="6" t="s">
        <v>41</v>
      </c>
      <c r="U150" s="6" t="s">
        <v>287</v>
      </c>
      <c r="V150" s="6" t="s">
        <v>288</v>
      </c>
      <c r="W150" s="6" t="s">
        <v>1075</v>
      </c>
      <c r="Y150" s="6" t="s">
        <v>1076</v>
      </c>
      <c r="Z150" s="6" t="s">
        <v>1077</v>
      </c>
      <c r="AA150" s="6" t="s">
        <v>1078</v>
      </c>
      <c r="AB150" s="6" t="s">
        <v>1079</v>
      </c>
      <c r="AC150" s="6">
        <v>50.95</v>
      </c>
      <c r="AF150" s="6" t="s">
        <v>40</v>
      </c>
      <c r="AG150" s="7"/>
      <c r="AH150" s="7"/>
      <c r="AI150" s="6" t="str">
        <f>HYPERLINK("https://doi.org/10.9783/9780812204988")</f>
        <v>https://doi.org/10.9783/9780812204988</v>
      </c>
      <c r="AK150" s="6" t="s">
        <v>48</v>
      </c>
    </row>
    <row r="151" spans="1:37" s="6" customFormat="1" x14ac:dyDescent="0.3">
      <c r="A151" s="6">
        <v>514989</v>
      </c>
      <c r="B151" s="7">
        <v>9783110449266</v>
      </c>
      <c r="C151" s="7">
        <v>9783110447743</v>
      </c>
      <c r="D151" s="7"/>
      <c r="F151" s="6" t="s">
        <v>1080</v>
      </c>
      <c r="I151" s="6" t="s">
        <v>1081</v>
      </c>
      <c r="J151" s="6">
        <v>1</v>
      </c>
      <c r="K151" s="6" t="s">
        <v>318</v>
      </c>
      <c r="L151" s="9" t="s">
        <v>1082</v>
      </c>
      <c r="M151" s="6" t="s">
        <v>182</v>
      </c>
      <c r="N151" s="8">
        <v>42940</v>
      </c>
      <c r="O151" s="6">
        <v>2017</v>
      </c>
      <c r="P151" s="6">
        <v>506</v>
      </c>
      <c r="T151" s="6" t="s">
        <v>41</v>
      </c>
      <c r="U151" s="6" t="s">
        <v>55</v>
      </c>
      <c r="V151" s="6" t="s">
        <v>896</v>
      </c>
      <c r="W151" s="6" t="s">
        <v>1083</v>
      </c>
      <c r="Y151" s="6" t="s">
        <v>1084</v>
      </c>
      <c r="AA151" s="6" t="s">
        <v>1085</v>
      </c>
      <c r="AB151" s="6" t="s">
        <v>1086</v>
      </c>
      <c r="AC151" s="6">
        <v>129</v>
      </c>
      <c r="AD151" s="6">
        <v>159.94999999999999</v>
      </c>
      <c r="AF151" s="6" t="s">
        <v>40</v>
      </c>
      <c r="AG151" s="6" t="s">
        <v>40</v>
      </c>
      <c r="AH151" s="7"/>
      <c r="AI151" s="6" t="str">
        <f>HYPERLINK("https://doi.org/10.1515/9783110449266")</f>
        <v>https://doi.org/10.1515/9783110449266</v>
      </c>
      <c r="AK151" s="6" t="s">
        <v>48</v>
      </c>
    </row>
    <row r="152" spans="1:37" s="6" customFormat="1" x14ac:dyDescent="0.3">
      <c r="A152" s="6">
        <v>550397</v>
      </c>
      <c r="B152" s="7">
        <v>9780824881016</v>
      </c>
      <c r="C152" s="7"/>
      <c r="D152" s="7"/>
      <c r="F152" s="6" t="s">
        <v>1087</v>
      </c>
      <c r="G152" s="6" t="s">
        <v>1088</v>
      </c>
      <c r="H152" s="6" t="s">
        <v>1089</v>
      </c>
      <c r="I152" s="6" t="s">
        <v>1090</v>
      </c>
      <c r="J152" s="6">
        <v>1</v>
      </c>
      <c r="K152" s="6" t="s">
        <v>786</v>
      </c>
      <c r="M152" s="6" t="s">
        <v>787</v>
      </c>
      <c r="N152" s="8">
        <v>43738</v>
      </c>
      <c r="O152" s="6">
        <v>2019</v>
      </c>
      <c r="P152" s="6">
        <v>222</v>
      </c>
      <c r="R152" s="6">
        <v>10</v>
      </c>
      <c r="T152" s="6" t="s">
        <v>41</v>
      </c>
      <c r="U152" s="6" t="s">
        <v>42</v>
      </c>
      <c r="V152" s="6" t="s">
        <v>43</v>
      </c>
      <c r="W152" s="6" t="s">
        <v>1091</v>
      </c>
      <c r="Y152" s="6" t="s">
        <v>1092</v>
      </c>
      <c r="AB152" s="6" t="s">
        <v>1093</v>
      </c>
      <c r="AC152" s="6">
        <v>216.95</v>
      </c>
      <c r="AF152" s="6" t="s">
        <v>40</v>
      </c>
      <c r="AG152" s="7"/>
      <c r="AH152" s="7"/>
      <c r="AI152" s="6" t="str">
        <f>HYPERLINK("https://doi.org/10.1515/9780824881016")</f>
        <v>https://doi.org/10.1515/9780824881016</v>
      </c>
      <c r="AK152" s="6" t="s">
        <v>48</v>
      </c>
    </row>
    <row r="153" spans="1:37" s="6" customFormat="1" x14ac:dyDescent="0.3">
      <c r="A153" s="6">
        <v>599212</v>
      </c>
      <c r="B153" s="7">
        <v>9780812297935</v>
      </c>
      <c r="C153" s="7"/>
      <c r="D153" s="7"/>
      <c r="F153" s="6" t="s">
        <v>1094</v>
      </c>
      <c r="G153" s="6" t="s">
        <v>1095</v>
      </c>
      <c r="I153" s="6" t="s">
        <v>1096</v>
      </c>
      <c r="J153" s="6">
        <v>1</v>
      </c>
      <c r="K153" s="6" t="s">
        <v>347</v>
      </c>
      <c r="M153" s="6" t="s">
        <v>286</v>
      </c>
      <c r="N153" s="8">
        <v>44414</v>
      </c>
      <c r="O153" s="6">
        <v>2021</v>
      </c>
      <c r="P153" s="6">
        <v>408</v>
      </c>
      <c r="R153" s="6">
        <v>10</v>
      </c>
      <c r="T153" s="6" t="s">
        <v>41</v>
      </c>
      <c r="U153" s="6" t="s">
        <v>287</v>
      </c>
      <c r="V153" s="6" t="s">
        <v>645</v>
      </c>
      <c r="W153" s="6" t="s">
        <v>1097</v>
      </c>
      <c r="Y153" s="6" t="s">
        <v>1098</v>
      </c>
      <c r="AA153" s="6" t="s">
        <v>1099</v>
      </c>
      <c r="AB153" s="6" t="s">
        <v>1100</v>
      </c>
      <c r="AC153" s="6">
        <v>90.95</v>
      </c>
      <c r="AF153" s="6" t="s">
        <v>40</v>
      </c>
      <c r="AG153" s="7"/>
      <c r="AH153" s="7"/>
      <c r="AI153" s="6" t="str">
        <f>HYPERLINK("https://doi.org/10.9783/9780812297935")</f>
        <v>https://doi.org/10.9783/9780812297935</v>
      </c>
      <c r="AK153" s="6" t="s">
        <v>48</v>
      </c>
    </row>
    <row r="154" spans="1:37" s="6" customFormat="1" x14ac:dyDescent="0.3">
      <c r="A154" s="6">
        <v>515492</v>
      </c>
      <c r="B154" s="7">
        <v>9780231540193</v>
      </c>
      <c r="C154" s="7"/>
      <c r="D154" s="7"/>
      <c r="F154" s="6" t="s">
        <v>1101</v>
      </c>
      <c r="G154" s="6" t="s">
        <v>1102</v>
      </c>
      <c r="I154" s="6" t="s">
        <v>1103</v>
      </c>
      <c r="J154" s="6">
        <v>1</v>
      </c>
      <c r="K154" s="6" t="s">
        <v>636</v>
      </c>
      <c r="M154" s="6" t="s">
        <v>144</v>
      </c>
      <c r="N154" s="8">
        <v>42353</v>
      </c>
      <c r="O154" s="6">
        <v>2015</v>
      </c>
      <c r="P154" s="6">
        <v>432</v>
      </c>
      <c r="Q154" s="6">
        <v>30</v>
      </c>
      <c r="R154" s="6">
        <v>10</v>
      </c>
      <c r="T154" s="6" t="s">
        <v>41</v>
      </c>
      <c r="U154" s="6" t="s">
        <v>42</v>
      </c>
      <c r="V154" s="6" t="s">
        <v>43</v>
      </c>
      <c r="W154" s="6" t="s">
        <v>1104</v>
      </c>
      <c r="Y154" s="6" t="s">
        <v>1105</v>
      </c>
      <c r="Z154" s="6" t="s">
        <v>1106</v>
      </c>
      <c r="AA154" s="6" t="s">
        <v>1107</v>
      </c>
      <c r="AB154" s="6" t="s">
        <v>1108</v>
      </c>
      <c r="AC154" s="6">
        <v>26.95</v>
      </c>
      <c r="AF154" s="6" t="s">
        <v>40</v>
      </c>
      <c r="AG154" s="7"/>
      <c r="AH154" s="7"/>
      <c r="AI154" s="6" t="str">
        <f>HYPERLINK("https://www.degruyter.com/isbn/9780231540193")</f>
        <v>https://www.degruyter.com/isbn/9780231540193</v>
      </c>
      <c r="AK154" s="6" t="s">
        <v>48</v>
      </c>
    </row>
    <row r="155" spans="1:37" s="6" customFormat="1" x14ac:dyDescent="0.3">
      <c r="A155" s="6">
        <v>572656</v>
      </c>
      <c r="B155" s="7">
        <v>9780300216547</v>
      </c>
      <c r="C155" s="7"/>
      <c r="D155" s="7"/>
      <c r="F155" s="6" t="s">
        <v>1109</v>
      </c>
      <c r="G155" s="6" t="s">
        <v>792</v>
      </c>
      <c r="H155" s="6" t="s">
        <v>1110</v>
      </c>
      <c r="I155" s="6" t="s">
        <v>434</v>
      </c>
      <c r="J155" s="6">
        <v>1</v>
      </c>
      <c r="K155" s="6" t="s">
        <v>794</v>
      </c>
      <c r="M155" s="6" t="s">
        <v>73</v>
      </c>
      <c r="N155" s="8">
        <v>42374</v>
      </c>
      <c r="O155" s="6">
        <v>2016</v>
      </c>
      <c r="P155" s="6">
        <v>240</v>
      </c>
      <c r="R155" s="6">
        <v>10</v>
      </c>
      <c r="T155" s="6" t="s">
        <v>41</v>
      </c>
      <c r="U155" s="6" t="s">
        <v>55</v>
      </c>
      <c r="V155" s="6" t="s">
        <v>56</v>
      </c>
      <c r="W155" s="6" t="s">
        <v>1111</v>
      </c>
      <c r="Y155" s="6" t="s">
        <v>1112</v>
      </c>
      <c r="AB155" s="6" t="s">
        <v>1113</v>
      </c>
      <c r="AC155" s="6">
        <v>127.95</v>
      </c>
      <c r="AF155" s="6" t="s">
        <v>40</v>
      </c>
      <c r="AG155" s="7"/>
      <c r="AH155" s="7"/>
      <c r="AI155" s="6" t="str">
        <f>HYPERLINK("https://doi.org/10.12987/9780300216547")</f>
        <v>https://doi.org/10.12987/9780300216547</v>
      </c>
      <c r="AK155" s="6" t="s">
        <v>48</v>
      </c>
    </row>
    <row r="156" spans="1:37" s="6" customFormat="1" x14ac:dyDescent="0.3">
      <c r="A156" s="6">
        <v>532269</v>
      </c>
      <c r="B156" s="7">
        <v>9780300127560</v>
      </c>
      <c r="C156" s="7"/>
      <c r="D156" s="7"/>
      <c r="F156" s="6" t="s">
        <v>1114</v>
      </c>
      <c r="G156" s="6" t="s">
        <v>1115</v>
      </c>
      <c r="H156" s="6" t="s">
        <v>1116</v>
      </c>
      <c r="J156" s="6">
        <v>1</v>
      </c>
      <c r="M156" s="6" t="s">
        <v>73</v>
      </c>
      <c r="N156" s="8">
        <v>39722</v>
      </c>
      <c r="O156" s="6">
        <v>2008</v>
      </c>
      <c r="P156" s="6">
        <v>398</v>
      </c>
      <c r="R156" s="6">
        <v>10</v>
      </c>
      <c r="T156" s="6" t="s">
        <v>41</v>
      </c>
      <c r="U156" s="6" t="s">
        <v>42</v>
      </c>
      <c r="V156" s="6" t="s">
        <v>103</v>
      </c>
      <c r="W156" s="6" t="s">
        <v>1117</v>
      </c>
      <c r="Y156" s="6" t="s">
        <v>1118</v>
      </c>
      <c r="AB156" s="6" t="s">
        <v>1119</v>
      </c>
      <c r="AC156" s="6">
        <v>78.95</v>
      </c>
      <c r="AF156" s="6" t="s">
        <v>40</v>
      </c>
      <c r="AG156" s="7"/>
      <c r="AH156" s="7"/>
      <c r="AI156" s="6" t="str">
        <f>HYPERLINK("https://doi.org/10.12987/9780300127560")</f>
        <v>https://doi.org/10.12987/9780300127560</v>
      </c>
      <c r="AK156" s="6" t="s">
        <v>48</v>
      </c>
    </row>
    <row r="157" spans="1:37" s="6" customFormat="1" x14ac:dyDescent="0.3">
      <c r="A157" s="6">
        <v>588685</v>
      </c>
      <c r="B157" s="7">
        <v>9780812297652</v>
      </c>
      <c r="C157" s="7"/>
      <c r="D157" s="7"/>
      <c r="F157" s="6" t="s">
        <v>1120</v>
      </c>
      <c r="G157" s="6" t="s">
        <v>493</v>
      </c>
      <c r="H157" s="6" t="s">
        <v>1121</v>
      </c>
      <c r="J157" s="6">
        <v>1</v>
      </c>
      <c r="K157" s="6" t="s">
        <v>347</v>
      </c>
      <c r="M157" s="6" t="s">
        <v>286</v>
      </c>
      <c r="N157" s="8">
        <v>44162</v>
      </c>
      <c r="O157" s="6">
        <v>2021</v>
      </c>
      <c r="P157" s="6">
        <v>416</v>
      </c>
      <c r="R157" s="6">
        <v>10</v>
      </c>
      <c r="T157" s="6" t="s">
        <v>41</v>
      </c>
      <c r="U157" s="6" t="s">
        <v>287</v>
      </c>
      <c r="V157" s="6" t="s">
        <v>288</v>
      </c>
      <c r="W157" s="6" t="s">
        <v>1122</v>
      </c>
      <c r="Y157" s="6" t="s">
        <v>1123</v>
      </c>
      <c r="Z157" s="6" t="s">
        <v>1124</v>
      </c>
      <c r="AA157" s="6" t="s">
        <v>1125</v>
      </c>
      <c r="AB157" s="6" t="s">
        <v>1126</v>
      </c>
      <c r="AC157" s="6">
        <v>63.95</v>
      </c>
      <c r="AF157" s="6" t="s">
        <v>40</v>
      </c>
      <c r="AG157" s="7"/>
      <c r="AH157" s="7"/>
      <c r="AI157" s="6" t="str">
        <f>HYPERLINK("https://doi.org/10.9783/9780812297652")</f>
        <v>https://doi.org/10.9783/9780812297652</v>
      </c>
      <c r="AK157" s="6" t="s">
        <v>48</v>
      </c>
    </row>
    <row r="158" spans="1:37" s="6" customFormat="1" x14ac:dyDescent="0.3">
      <c r="A158" s="6">
        <v>626247</v>
      </c>
      <c r="B158" s="7">
        <v>9780824893545</v>
      </c>
      <c r="C158" s="7"/>
      <c r="D158" s="7"/>
      <c r="F158" s="6" t="s">
        <v>1127</v>
      </c>
      <c r="H158" s="6" t="s">
        <v>1128</v>
      </c>
      <c r="J158" s="6">
        <v>1</v>
      </c>
      <c r="M158" s="6" t="s">
        <v>787</v>
      </c>
      <c r="N158" s="8">
        <v>44804</v>
      </c>
      <c r="O158" s="6">
        <v>2022</v>
      </c>
      <c r="P158" s="6">
        <v>324</v>
      </c>
      <c r="R158" s="6">
        <v>10</v>
      </c>
      <c r="T158" s="6" t="s">
        <v>41</v>
      </c>
      <c r="U158" s="6" t="s">
        <v>42</v>
      </c>
      <c r="V158" s="6" t="s">
        <v>43</v>
      </c>
      <c r="W158" s="6" t="s">
        <v>1129</v>
      </c>
      <c r="Y158" s="6" t="s">
        <v>1130</v>
      </c>
      <c r="AB158" s="6" t="s">
        <v>1131</v>
      </c>
      <c r="AC158" s="6">
        <v>216.95</v>
      </c>
      <c r="AF158" s="6" t="s">
        <v>40</v>
      </c>
      <c r="AG158" s="7"/>
      <c r="AH158" s="7"/>
      <c r="AI158" s="6" t="str">
        <f>HYPERLINK("https://doi.org/10.1515/9780824893545?locatt=mode:legacy")</f>
        <v>https://doi.org/10.1515/9780824893545?locatt=mode:legacy</v>
      </c>
      <c r="AK158" s="6" t="s">
        <v>48</v>
      </c>
    </row>
    <row r="159" spans="1:37" s="6" customFormat="1" x14ac:dyDescent="0.3">
      <c r="A159" s="6">
        <v>525032</v>
      </c>
      <c r="B159" s="7">
        <v>9781400848010</v>
      </c>
      <c r="C159" s="7"/>
      <c r="D159" s="7"/>
      <c r="F159" s="6" t="s">
        <v>1132</v>
      </c>
      <c r="G159" s="6" t="s">
        <v>485</v>
      </c>
      <c r="H159" s="6" t="s">
        <v>1133</v>
      </c>
      <c r="J159" s="6">
        <v>1</v>
      </c>
      <c r="K159" s="6" t="s">
        <v>487</v>
      </c>
      <c r="L159" s="9" t="s">
        <v>1134</v>
      </c>
      <c r="M159" s="6" t="s">
        <v>39</v>
      </c>
      <c r="N159" s="8">
        <v>41547</v>
      </c>
      <c r="O159" s="6">
        <v>2014</v>
      </c>
      <c r="P159" s="6">
        <v>296</v>
      </c>
      <c r="R159" s="6">
        <v>10</v>
      </c>
      <c r="T159" s="6" t="s">
        <v>41</v>
      </c>
      <c r="U159" s="6" t="s">
        <v>55</v>
      </c>
      <c r="V159" s="6" t="s">
        <v>288</v>
      </c>
      <c r="W159" s="6" t="s">
        <v>1135</v>
      </c>
      <c r="Y159" s="6" t="s">
        <v>1136</v>
      </c>
      <c r="AA159" s="6" t="s">
        <v>1137</v>
      </c>
      <c r="AB159" s="6" t="s">
        <v>1138</v>
      </c>
      <c r="AC159" s="6">
        <v>67.95</v>
      </c>
      <c r="AF159" s="6" t="s">
        <v>40</v>
      </c>
      <c r="AG159" s="7"/>
      <c r="AH159" s="7"/>
      <c r="AI159" s="6" t="str">
        <f>HYPERLINK("https://doi.org/10.1515/9781400848010")</f>
        <v>https://doi.org/10.1515/9781400848010</v>
      </c>
      <c r="AK159" s="6" t="s">
        <v>48</v>
      </c>
    </row>
    <row r="160" spans="1:37" s="6" customFormat="1" x14ac:dyDescent="0.3">
      <c r="A160" s="6">
        <v>578842</v>
      </c>
      <c r="B160" s="7">
        <v>9783110702262</v>
      </c>
      <c r="C160" s="7">
        <v>9783110700626</v>
      </c>
      <c r="D160" s="7"/>
      <c r="F160" s="6" t="s">
        <v>1139</v>
      </c>
      <c r="G160" s="6" t="s">
        <v>1140</v>
      </c>
      <c r="I160" s="6" t="s">
        <v>1141</v>
      </c>
      <c r="J160" s="6">
        <v>1</v>
      </c>
      <c r="K160" s="6" t="s">
        <v>1142</v>
      </c>
      <c r="L160" s="9" t="s">
        <v>1143</v>
      </c>
      <c r="M160" s="6" t="s">
        <v>182</v>
      </c>
      <c r="N160" s="8">
        <v>44480</v>
      </c>
      <c r="O160" s="6">
        <v>2021</v>
      </c>
      <c r="P160" s="6">
        <v>513</v>
      </c>
      <c r="S160" s="6">
        <v>2320</v>
      </c>
      <c r="T160" s="6" t="s">
        <v>41</v>
      </c>
      <c r="U160" s="6" t="s">
        <v>287</v>
      </c>
      <c r="V160" s="6" t="s">
        <v>1144</v>
      </c>
      <c r="W160" s="6" t="s">
        <v>1145</v>
      </c>
      <c r="Y160" s="6" t="s">
        <v>1146</v>
      </c>
      <c r="AB160" s="6" t="s">
        <v>1147</v>
      </c>
      <c r="AC160" s="6">
        <v>129</v>
      </c>
      <c r="AD160" s="6">
        <v>139.94999999999999</v>
      </c>
      <c r="AF160" s="6" t="s">
        <v>40</v>
      </c>
      <c r="AG160" s="6" t="s">
        <v>40</v>
      </c>
      <c r="AH160" s="7"/>
      <c r="AI160" s="6" t="str">
        <f>HYPERLINK("https://doi.org/10.1515/9783110702262")</f>
        <v>https://doi.org/10.1515/9783110702262</v>
      </c>
      <c r="AK160" s="6" t="s">
        <v>48</v>
      </c>
    </row>
    <row r="161" spans="1:37" s="6" customFormat="1" x14ac:dyDescent="0.3">
      <c r="A161" s="6">
        <v>510474</v>
      </c>
      <c r="B161" s="7">
        <v>9780812290127</v>
      </c>
      <c r="C161" s="7"/>
      <c r="D161" s="7"/>
      <c r="F161" s="6" t="s">
        <v>1148</v>
      </c>
      <c r="G161" s="6" t="s">
        <v>1149</v>
      </c>
      <c r="H161" s="6" t="s">
        <v>1150</v>
      </c>
      <c r="J161" s="6">
        <v>1</v>
      </c>
      <c r="K161" s="6" t="s">
        <v>347</v>
      </c>
      <c r="M161" s="6" t="s">
        <v>286</v>
      </c>
      <c r="N161" s="8">
        <v>41913</v>
      </c>
      <c r="O161" s="6">
        <v>2015</v>
      </c>
      <c r="P161" s="6">
        <v>344</v>
      </c>
      <c r="R161" s="6">
        <v>10</v>
      </c>
      <c r="T161" s="6" t="s">
        <v>41</v>
      </c>
      <c r="U161" s="6" t="s">
        <v>287</v>
      </c>
      <c r="V161" s="6" t="s">
        <v>645</v>
      </c>
      <c r="W161" s="6" t="s">
        <v>854</v>
      </c>
      <c r="Y161" s="6" t="s">
        <v>1151</v>
      </c>
      <c r="Z161" s="6" t="s">
        <v>1152</v>
      </c>
      <c r="AA161" s="6" t="s">
        <v>1153</v>
      </c>
      <c r="AB161" s="6" t="s">
        <v>1154</v>
      </c>
      <c r="AC161" s="6">
        <v>44.95</v>
      </c>
      <c r="AF161" s="6" t="s">
        <v>40</v>
      </c>
      <c r="AG161" s="7"/>
      <c r="AH161" s="7"/>
      <c r="AI161" s="6" t="str">
        <f>HYPERLINK("https://doi.org/10.9783/9780812290127")</f>
        <v>https://doi.org/10.9783/9780812290127</v>
      </c>
      <c r="AK161" s="6" t="s">
        <v>48</v>
      </c>
    </row>
    <row r="162" spans="1:37" s="6" customFormat="1" x14ac:dyDescent="0.3">
      <c r="A162" s="6">
        <v>591246</v>
      </c>
      <c r="B162" s="7">
        <v>9781400831081</v>
      </c>
      <c r="C162" s="7"/>
      <c r="D162" s="7"/>
      <c r="F162" s="6" t="s">
        <v>1155</v>
      </c>
      <c r="G162" s="6" t="s">
        <v>1156</v>
      </c>
      <c r="H162" s="6" t="s">
        <v>1157</v>
      </c>
      <c r="J162" s="6">
        <v>1</v>
      </c>
      <c r="M162" s="6" t="s">
        <v>39</v>
      </c>
      <c r="N162" s="8">
        <v>44012</v>
      </c>
      <c r="O162" s="6">
        <v>2001</v>
      </c>
      <c r="P162" s="6">
        <v>216</v>
      </c>
      <c r="R162" s="6">
        <v>10</v>
      </c>
      <c r="T162" s="6" t="s">
        <v>41</v>
      </c>
      <c r="U162" s="6" t="s">
        <v>42</v>
      </c>
      <c r="V162" s="6" t="s">
        <v>455</v>
      </c>
      <c r="W162" s="6" t="s">
        <v>456</v>
      </c>
      <c r="Y162" s="6" t="s">
        <v>1158</v>
      </c>
      <c r="AA162" s="6" t="s">
        <v>1159</v>
      </c>
      <c r="AB162" s="6" t="s">
        <v>1160</v>
      </c>
      <c r="AC162" s="6">
        <v>180</v>
      </c>
      <c r="AF162" s="6" t="s">
        <v>40</v>
      </c>
      <c r="AG162" s="7"/>
      <c r="AH162" s="7"/>
      <c r="AI162" s="6" t="str">
        <f>HYPERLINK("https://doi.org/10.1515/9781400831081")</f>
        <v>https://doi.org/10.1515/9781400831081</v>
      </c>
      <c r="AK162" s="6" t="s">
        <v>48</v>
      </c>
    </row>
    <row r="163" spans="1:37" s="6" customFormat="1" x14ac:dyDescent="0.3">
      <c r="A163" s="6">
        <v>584564</v>
      </c>
      <c r="B163" s="7">
        <v>9780823276240</v>
      </c>
      <c r="C163" s="7"/>
      <c r="D163" s="7"/>
      <c r="F163" s="6" t="s">
        <v>1161</v>
      </c>
      <c r="G163" s="6" t="s">
        <v>1162</v>
      </c>
      <c r="I163" s="6" t="s">
        <v>1163</v>
      </c>
      <c r="J163" s="6">
        <v>1</v>
      </c>
      <c r="K163" s="6" t="s">
        <v>944</v>
      </c>
      <c r="M163" s="6" t="s">
        <v>945</v>
      </c>
      <c r="N163" s="8">
        <v>42955</v>
      </c>
      <c r="O163" s="6">
        <v>2017</v>
      </c>
      <c r="P163" s="6">
        <v>344</v>
      </c>
      <c r="R163" s="6">
        <v>10</v>
      </c>
      <c r="T163" s="6" t="s">
        <v>41</v>
      </c>
      <c r="U163" s="6" t="s">
        <v>42</v>
      </c>
      <c r="V163" s="6" t="s">
        <v>80</v>
      </c>
      <c r="W163" s="6" t="s">
        <v>1164</v>
      </c>
      <c r="Y163" s="6" t="s">
        <v>1165</v>
      </c>
      <c r="AA163" s="6" t="s">
        <v>1166</v>
      </c>
      <c r="AB163" s="6" t="s">
        <v>1167</v>
      </c>
      <c r="AC163" s="6">
        <v>143.94999999999999</v>
      </c>
      <c r="AF163" s="6" t="s">
        <v>40</v>
      </c>
      <c r="AG163" s="7"/>
      <c r="AH163" s="7"/>
      <c r="AI163" s="6" t="str">
        <f>HYPERLINK("https://doi.org/10.1515/9780823276240")</f>
        <v>https://doi.org/10.1515/9780823276240</v>
      </c>
      <c r="AK163" s="6" t="s">
        <v>48</v>
      </c>
    </row>
    <row r="164" spans="1:37" s="6" customFormat="1" x14ac:dyDescent="0.3">
      <c r="A164" s="6">
        <v>506602</v>
      </c>
      <c r="B164" s="7">
        <v>9781400825615</v>
      </c>
      <c r="C164" s="7"/>
      <c r="D164" s="7"/>
      <c r="F164" s="6" t="s">
        <v>1168</v>
      </c>
      <c r="G164" s="6" t="s">
        <v>1169</v>
      </c>
      <c r="H164" s="6" t="s">
        <v>1128</v>
      </c>
      <c r="J164" s="6">
        <v>1</v>
      </c>
      <c r="K164" s="6" t="s">
        <v>964</v>
      </c>
      <c r="L164" s="9" t="s">
        <v>1170</v>
      </c>
      <c r="M164" s="6" t="s">
        <v>39</v>
      </c>
      <c r="N164" s="8">
        <v>39823</v>
      </c>
      <c r="O164" s="6">
        <v>2003</v>
      </c>
      <c r="P164" s="6">
        <v>488</v>
      </c>
      <c r="R164" s="6">
        <v>10</v>
      </c>
      <c r="T164" s="6" t="s">
        <v>41</v>
      </c>
      <c r="U164" s="6" t="s">
        <v>42</v>
      </c>
      <c r="V164" s="6" t="s">
        <v>43</v>
      </c>
      <c r="W164" s="6" t="s">
        <v>224</v>
      </c>
      <c r="Y164" s="6" t="s">
        <v>1171</v>
      </c>
      <c r="AA164" s="6" t="s">
        <v>1172</v>
      </c>
      <c r="AB164" s="6" t="s">
        <v>1173</v>
      </c>
      <c r="AC164" s="6">
        <v>260</v>
      </c>
      <c r="AF164" s="6" t="s">
        <v>40</v>
      </c>
      <c r="AG164" s="7"/>
      <c r="AH164" s="7"/>
      <c r="AI164" s="6" t="str">
        <f>HYPERLINK("https://doi.org/10.1515/9781400825615")</f>
        <v>https://doi.org/10.1515/9781400825615</v>
      </c>
      <c r="AK164" s="6" t="s">
        <v>48</v>
      </c>
    </row>
    <row r="165" spans="1:37" s="6" customFormat="1" x14ac:dyDescent="0.3">
      <c r="A165" s="6">
        <v>18818</v>
      </c>
      <c r="B165" s="7">
        <v>9783110211207</v>
      </c>
      <c r="C165" s="7">
        <v>9783110191189</v>
      </c>
      <c r="D165" s="7"/>
      <c r="F165" s="6" t="s">
        <v>1174</v>
      </c>
      <c r="H165" s="6" t="s">
        <v>1175</v>
      </c>
      <c r="J165" s="6">
        <v>1</v>
      </c>
      <c r="K165" s="6" t="s">
        <v>1176</v>
      </c>
      <c r="L165" s="9" t="s">
        <v>1177</v>
      </c>
      <c r="M165" s="6" t="s">
        <v>182</v>
      </c>
      <c r="N165" s="8">
        <v>39792</v>
      </c>
      <c r="O165" s="6">
        <v>2008</v>
      </c>
      <c r="P165" s="6">
        <v>617</v>
      </c>
      <c r="R165" s="6">
        <v>10</v>
      </c>
      <c r="S165" s="6" t="s">
        <v>1178</v>
      </c>
      <c r="T165" s="6" t="s">
        <v>41</v>
      </c>
      <c r="U165" s="6" t="s">
        <v>287</v>
      </c>
      <c r="V165" s="6" t="s">
        <v>1179</v>
      </c>
      <c r="W165" s="6" t="s">
        <v>1180</v>
      </c>
      <c r="Y165" s="6" t="s">
        <v>1181</v>
      </c>
      <c r="AA165" s="6" t="s">
        <v>1182</v>
      </c>
      <c r="AB165" s="6" t="s">
        <v>1183</v>
      </c>
      <c r="AC165" s="6">
        <v>129</v>
      </c>
      <c r="AD165" s="6">
        <v>240</v>
      </c>
      <c r="AF165" s="6" t="s">
        <v>40</v>
      </c>
      <c r="AG165" s="6" t="s">
        <v>40</v>
      </c>
      <c r="AH165" s="7"/>
      <c r="AI165" s="6" t="str">
        <f>HYPERLINK("https://doi.org/10.1515/9783110211207")</f>
        <v>https://doi.org/10.1515/9783110211207</v>
      </c>
      <c r="AK165" s="6" t="s">
        <v>48</v>
      </c>
    </row>
    <row r="166" spans="1:37" s="6" customFormat="1" x14ac:dyDescent="0.3">
      <c r="A166" s="6">
        <v>543122</v>
      </c>
      <c r="B166" s="7">
        <v>9780674979284</v>
      </c>
      <c r="C166" s="7"/>
      <c r="D166" s="7"/>
      <c r="F166" s="6" t="s">
        <v>1184</v>
      </c>
      <c r="G166" s="6" t="s">
        <v>1185</v>
      </c>
      <c r="H166" s="6" t="s">
        <v>1186</v>
      </c>
      <c r="J166" s="6">
        <v>1</v>
      </c>
      <c r="M166" s="6" t="s">
        <v>102</v>
      </c>
      <c r="N166" s="8">
        <v>42842</v>
      </c>
      <c r="O166" s="6">
        <v>2017</v>
      </c>
      <c r="P166" s="6">
        <v>280</v>
      </c>
      <c r="R166" s="6">
        <v>10</v>
      </c>
      <c r="T166" s="6" t="s">
        <v>41</v>
      </c>
      <c r="U166" s="6" t="s">
        <v>42</v>
      </c>
      <c r="V166" s="6" t="s">
        <v>80</v>
      </c>
      <c r="W166" s="6" t="s">
        <v>1187</v>
      </c>
      <c r="Y166" s="6" t="s">
        <v>1188</v>
      </c>
      <c r="Z166" s="6" t="s">
        <v>1189</v>
      </c>
      <c r="AA166" s="6" t="s">
        <v>1190</v>
      </c>
      <c r="AB166" s="6" t="s">
        <v>1191</v>
      </c>
      <c r="AC166" s="6">
        <v>30.95</v>
      </c>
      <c r="AF166" s="6" t="s">
        <v>40</v>
      </c>
      <c r="AG166" s="7"/>
      <c r="AH166" s="7"/>
      <c r="AI166" s="6" t="str">
        <f>HYPERLINK("https://doi.org/10.4159/9780674979284")</f>
        <v>https://doi.org/10.4159/9780674979284</v>
      </c>
      <c r="AK166" s="6" t="s">
        <v>48</v>
      </c>
    </row>
    <row r="167" spans="1:37" s="6" customFormat="1" x14ac:dyDescent="0.3">
      <c r="A167" s="6">
        <v>548283</v>
      </c>
      <c r="B167" s="7">
        <v>9780231897983</v>
      </c>
      <c r="C167" s="7"/>
      <c r="D167" s="7"/>
      <c r="F167" s="6" t="s">
        <v>1192</v>
      </c>
      <c r="H167" s="6" t="s">
        <v>1193</v>
      </c>
      <c r="J167" s="6">
        <v>1</v>
      </c>
      <c r="K167" s="6" t="s">
        <v>1194</v>
      </c>
      <c r="L167" s="9" t="s">
        <v>454</v>
      </c>
      <c r="M167" s="6" t="s">
        <v>144</v>
      </c>
      <c r="N167" s="8">
        <v>25629</v>
      </c>
      <c r="O167" s="6">
        <v>1970</v>
      </c>
      <c r="P167" s="6">
        <v>600</v>
      </c>
      <c r="R167" s="6">
        <v>10</v>
      </c>
      <c r="T167" s="6" t="s">
        <v>41</v>
      </c>
      <c r="U167" s="6" t="s">
        <v>42</v>
      </c>
      <c r="V167" s="6" t="s">
        <v>164</v>
      </c>
      <c r="W167" s="6" t="s">
        <v>165</v>
      </c>
      <c r="Y167" s="6" t="s">
        <v>1195</v>
      </c>
      <c r="AC167" s="6">
        <v>130.99</v>
      </c>
      <c r="AF167" s="6" t="s">
        <v>40</v>
      </c>
      <c r="AG167" s="7"/>
      <c r="AH167" s="7"/>
      <c r="AI167" s="6" t="str">
        <f>HYPERLINK("https://doi.org/10.7312/bary94298")</f>
        <v>https://doi.org/10.7312/bary94298</v>
      </c>
      <c r="AK167" s="6" t="s">
        <v>48</v>
      </c>
    </row>
    <row r="168" spans="1:37" s="6" customFormat="1" x14ac:dyDescent="0.3">
      <c r="A168" s="6">
        <v>563753</v>
      </c>
      <c r="B168" s="7">
        <v>9783110630282</v>
      </c>
      <c r="C168" s="7">
        <v>9783110629958</v>
      </c>
      <c r="D168" s="7"/>
      <c r="F168" s="6" t="s">
        <v>1196</v>
      </c>
      <c r="G168" s="6" t="s">
        <v>1197</v>
      </c>
      <c r="I168" s="6" t="s">
        <v>1198</v>
      </c>
      <c r="J168" s="6">
        <v>1</v>
      </c>
      <c r="K168" s="6" t="s">
        <v>980</v>
      </c>
      <c r="L168" s="9" t="s">
        <v>1199</v>
      </c>
      <c r="M168" s="6" t="s">
        <v>182</v>
      </c>
      <c r="N168" s="8">
        <v>43668</v>
      </c>
      <c r="O168" s="6">
        <v>2019</v>
      </c>
      <c r="P168" s="6">
        <v>406</v>
      </c>
      <c r="T168" s="6" t="s">
        <v>41</v>
      </c>
      <c r="U168" s="6" t="s">
        <v>287</v>
      </c>
      <c r="V168" s="6" t="s">
        <v>645</v>
      </c>
      <c r="W168" s="6" t="s">
        <v>1200</v>
      </c>
      <c r="Y168" s="6" t="s">
        <v>1201</v>
      </c>
      <c r="AB168" s="6" t="s">
        <v>1202</v>
      </c>
      <c r="AC168" s="6">
        <v>129</v>
      </c>
      <c r="AD168" s="6">
        <v>104.95</v>
      </c>
      <c r="AF168" s="6" t="s">
        <v>40</v>
      </c>
      <c r="AG168" s="6" t="s">
        <v>40</v>
      </c>
      <c r="AH168" s="7"/>
      <c r="AI168" s="6" t="str">
        <f>HYPERLINK("https://doi.org/10.1515/9783110630282")</f>
        <v>https://doi.org/10.1515/9783110630282</v>
      </c>
      <c r="AK168" s="6" t="s">
        <v>48</v>
      </c>
    </row>
    <row r="169" spans="1:37" s="6" customFormat="1" x14ac:dyDescent="0.3">
      <c r="A169" s="6">
        <v>569791</v>
      </c>
      <c r="B169" s="7">
        <v>9780520968424</v>
      </c>
      <c r="C169" s="7"/>
      <c r="D169" s="7"/>
      <c r="F169" s="6" t="s">
        <v>1203</v>
      </c>
      <c r="H169" s="6" t="s">
        <v>1204</v>
      </c>
      <c r="J169" s="6">
        <v>1</v>
      </c>
      <c r="K169" s="6" t="s">
        <v>1205</v>
      </c>
      <c r="L169" s="9" t="s">
        <v>1206</v>
      </c>
      <c r="M169" s="6" t="s">
        <v>535</v>
      </c>
      <c r="N169" s="8">
        <v>43704</v>
      </c>
      <c r="O169" s="6">
        <v>2019</v>
      </c>
      <c r="P169" s="6">
        <v>304</v>
      </c>
      <c r="R169" s="6">
        <v>10</v>
      </c>
      <c r="T169" s="6" t="s">
        <v>41</v>
      </c>
      <c r="U169" s="6" t="s">
        <v>55</v>
      </c>
      <c r="V169" s="6" t="s">
        <v>136</v>
      </c>
      <c r="W169" s="6" t="s">
        <v>1207</v>
      </c>
      <c r="Y169" s="6" t="s">
        <v>1208</v>
      </c>
      <c r="Z169" s="6" t="s">
        <v>1209</v>
      </c>
      <c r="AB169" s="6" t="s">
        <v>1210</v>
      </c>
      <c r="AC169" s="6">
        <v>198.95</v>
      </c>
      <c r="AF169" s="6" t="s">
        <v>40</v>
      </c>
      <c r="AG169" s="7"/>
      <c r="AH169" s="7"/>
      <c r="AI169" s="6" t="str">
        <f>HYPERLINK("https://doi.org/10.1525/9780520968424")</f>
        <v>https://doi.org/10.1525/9780520968424</v>
      </c>
      <c r="AK169" s="6" t="s">
        <v>48</v>
      </c>
    </row>
    <row r="170" spans="1:37" s="6" customFormat="1" x14ac:dyDescent="0.3">
      <c r="A170" s="6">
        <v>525160</v>
      </c>
      <c r="B170" s="7">
        <v>9781400883349</v>
      </c>
      <c r="C170" s="7"/>
      <c r="D170" s="7"/>
      <c r="F170" s="6" t="s">
        <v>1211</v>
      </c>
      <c r="G170" s="6" t="s">
        <v>485</v>
      </c>
      <c r="H170" s="6" t="s">
        <v>222</v>
      </c>
      <c r="J170" s="6">
        <v>1</v>
      </c>
      <c r="K170" s="6" t="s">
        <v>487</v>
      </c>
      <c r="L170" s="9" t="s">
        <v>340</v>
      </c>
      <c r="M170" s="6" t="s">
        <v>39</v>
      </c>
      <c r="N170" s="8">
        <v>42625</v>
      </c>
      <c r="O170" s="6">
        <v>2017</v>
      </c>
      <c r="P170" s="6">
        <v>272</v>
      </c>
      <c r="R170" s="6">
        <v>10</v>
      </c>
      <c r="T170" s="6" t="s">
        <v>41</v>
      </c>
      <c r="U170" s="6" t="s">
        <v>42</v>
      </c>
      <c r="V170" s="6" t="s">
        <v>43</v>
      </c>
      <c r="W170" s="6" t="s">
        <v>1212</v>
      </c>
      <c r="Y170" s="6" t="s">
        <v>1213</v>
      </c>
      <c r="AA170" s="6" t="s">
        <v>1214</v>
      </c>
      <c r="AB170" s="6" t="s">
        <v>1215</v>
      </c>
      <c r="AC170" s="6">
        <v>78</v>
      </c>
      <c r="AF170" s="6" t="s">
        <v>40</v>
      </c>
      <c r="AG170" s="7"/>
      <c r="AH170" s="7"/>
      <c r="AI170" s="6" t="str">
        <f>HYPERLINK("https://doi.org/10.1515/9781400883349")</f>
        <v>https://doi.org/10.1515/9781400883349</v>
      </c>
      <c r="AK170" s="6" t="s">
        <v>48</v>
      </c>
    </row>
    <row r="171" spans="1:37" s="6" customFormat="1" x14ac:dyDescent="0.3">
      <c r="A171" s="6">
        <v>608749</v>
      </c>
      <c r="B171" s="7">
        <v>9780691234014</v>
      </c>
      <c r="C171" s="7"/>
      <c r="D171" s="7"/>
      <c r="F171" s="6" t="s">
        <v>455</v>
      </c>
      <c r="G171" s="6" t="s">
        <v>1216</v>
      </c>
      <c r="H171" s="6" t="s">
        <v>1217</v>
      </c>
      <c r="J171" s="6">
        <v>1</v>
      </c>
      <c r="M171" s="6" t="s">
        <v>39</v>
      </c>
      <c r="N171" s="8">
        <v>44418</v>
      </c>
      <c r="O171" s="6">
        <v>2004</v>
      </c>
      <c r="P171" s="6">
        <v>448</v>
      </c>
      <c r="R171" s="6">
        <v>10</v>
      </c>
      <c r="T171" s="6" t="s">
        <v>41</v>
      </c>
      <c r="U171" s="6" t="s">
        <v>42</v>
      </c>
      <c r="V171" s="6" t="s">
        <v>455</v>
      </c>
      <c r="W171" s="6" t="s">
        <v>456</v>
      </c>
      <c r="Y171" s="6" t="s">
        <v>1218</v>
      </c>
      <c r="AA171" s="6" t="s">
        <v>1219</v>
      </c>
      <c r="AB171" s="6" t="s">
        <v>1220</v>
      </c>
      <c r="AC171" s="6">
        <v>170</v>
      </c>
      <c r="AF171" s="6" t="s">
        <v>40</v>
      </c>
      <c r="AG171" s="7"/>
      <c r="AH171" s="7"/>
      <c r="AI171" s="6" t="str">
        <f>HYPERLINK("https://doi.org/10.1515/9780691234014")</f>
        <v>https://doi.org/10.1515/9780691234014</v>
      </c>
      <c r="AK171" s="6" t="s">
        <v>48</v>
      </c>
    </row>
    <row r="172" spans="1:37" s="6" customFormat="1" x14ac:dyDescent="0.3">
      <c r="A172" s="6">
        <v>303116</v>
      </c>
      <c r="B172" s="7">
        <v>9783110323962</v>
      </c>
      <c r="C172" s="7">
        <v>9783110323047</v>
      </c>
      <c r="D172" s="7"/>
      <c r="F172" s="6" t="s">
        <v>1221</v>
      </c>
      <c r="H172" s="6" t="s">
        <v>1222</v>
      </c>
      <c r="J172" s="6">
        <v>1</v>
      </c>
      <c r="K172" s="6" t="s">
        <v>1176</v>
      </c>
      <c r="L172" s="9" t="s">
        <v>1223</v>
      </c>
      <c r="M172" s="6" t="s">
        <v>182</v>
      </c>
      <c r="N172" s="8">
        <v>41605</v>
      </c>
      <c r="O172" s="6">
        <v>2014</v>
      </c>
      <c r="P172" s="6">
        <v>571</v>
      </c>
      <c r="R172" s="6">
        <v>10</v>
      </c>
      <c r="T172" s="6" t="s">
        <v>41</v>
      </c>
      <c r="U172" s="6" t="s">
        <v>55</v>
      </c>
      <c r="V172" s="6" t="s">
        <v>981</v>
      </c>
      <c r="W172" s="6" t="s">
        <v>1224</v>
      </c>
      <c r="Y172" s="6" t="s">
        <v>1225</v>
      </c>
      <c r="AA172" s="6" t="s">
        <v>1226</v>
      </c>
      <c r="AB172" s="6" t="s">
        <v>1227</v>
      </c>
      <c r="AC172" s="6">
        <v>129</v>
      </c>
      <c r="AD172" s="6">
        <v>169.95</v>
      </c>
      <c r="AF172" s="6" t="s">
        <v>40</v>
      </c>
      <c r="AG172" s="6" t="s">
        <v>40</v>
      </c>
      <c r="AH172" s="7"/>
      <c r="AI172" s="6" t="str">
        <f>HYPERLINK("https://doi.org/10.1515/9783110323962")</f>
        <v>https://doi.org/10.1515/9783110323962</v>
      </c>
      <c r="AK172" s="6" t="s">
        <v>48</v>
      </c>
    </row>
    <row r="173" spans="1:37" s="6" customFormat="1" x14ac:dyDescent="0.3">
      <c r="A173" s="6">
        <v>563602</v>
      </c>
      <c r="B173" s="7">
        <v>9780812296051</v>
      </c>
      <c r="C173" s="7"/>
      <c r="D173" s="7"/>
      <c r="F173" s="6" t="s">
        <v>1228</v>
      </c>
      <c r="G173" s="6" t="s">
        <v>1229</v>
      </c>
      <c r="H173" s="6" t="s">
        <v>1230</v>
      </c>
      <c r="J173" s="6">
        <v>1</v>
      </c>
      <c r="M173" s="6" t="s">
        <v>286</v>
      </c>
      <c r="N173" s="8">
        <v>43566</v>
      </c>
      <c r="O173" s="6">
        <v>2019</v>
      </c>
      <c r="P173" s="6">
        <v>288</v>
      </c>
      <c r="R173" s="6">
        <v>10</v>
      </c>
      <c r="T173" s="6" t="s">
        <v>41</v>
      </c>
      <c r="U173" s="6" t="s">
        <v>42</v>
      </c>
      <c r="V173" s="6" t="s">
        <v>95</v>
      </c>
      <c r="W173" s="6" t="s">
        <v>1231</v>
      </c>
      <c r="Y173" s="6" t="s">
        <v>1232</v>
      </c>
      <c r="Z173" s="6" t="s">
        <v>1233</v>
      </c>
      <c r="AA173" s="6" t="s">
        <v>1234</v>
      </c>
      <c r="AB173" s="6" t="s">
        <v>1235</v>
      </c>
      <c r="AC173" s="6">
        <v>76.95</v>
      </c>
      <c r="AF173" s="6" t="s">
        <v>40</v>
      </c>
      <c r="AG173" s="7"/>
      <c r="AH173" s="7"/>
      <c r="AI173" s="6" t="str">
        <f>HYPERLINK("https://doi.org/10.9783/9780812296051")</f>
        <v>https://doi.org/10.9783/9780812296051</v>
      </c>
      <c r="AK173" s="6" t="s">
        <v>48</v>
      </c>
    </row>
    <row r="174" spans="1:37" s="6" customFormat="1" x14ac:dyDescent="0.3">
      <c r="A174" s="6">
        <v>496993</v>
      </c>
      <c r="B174" s="7">
        <v>9780674735514</v>
      </c>
      <c r="C174" s="7"/>
      <c r="D174" s="7"/>
      <c r="F174" s="6" t="s">
        <v>1236</v>
      </c>
      <c r="H174" s="6" t="s">
        <v>1237</v>
      </c>
      <c r="J174" s="6">
        <v>1</v>
      </c>
      <c r="M174" s="6" t="s">
        <v>102</v>
      </c>
      <c r="N174" s="8">
        <v>41919</v>
      </c>
      <c r="O174" s="6">
        <v>2014</v>
      </c>
      <c r="P174" s="6">
        <v>296</v>
      </c>
      <c r="R174" s="6">
        <v>10</v>
      </c>
      <c r="T174" s="6" t="s">
        <v>41</v>
      </c>
      <c r="U174" s="6" t="s">
        <v>42</v>
      </c>
      <c r="V174" s="6" t="s">
        <v>145</v>
      </c>
      <c r="W174" s="6" t="s">
        <v>1238</v>
      </c>
      <c r="Y174" s="6" t="s">
        <v>1239</v>
      </c>
      <c r="Z174" s="6" t="s">
        <v>1240</v>
      </c>
      <c r="AA174" s="6" t="s">
        <v>1241</v>
      </c>
      <c r="AB174" s="6" t="s">
        <v>1242</v>
      </c>
      <c r="AC174" s="6">
        <v>58</v>
      </c>
      <c r="AF174" s="6" t="s">
        <v>40</v>
      </c>
      <c r="AG174" s="7"/>
      <c r="AH174" s="7"/>
      <c r="AI174" s="6" t="str">
        <f>HYPERLINK("https://doi.org/10.4159/harvard.9780674735514")</f>
        <v>https://doi.org/10.4159/harvard.9780674735514</v>
      </c>
      <c r="AK174" s="6" t="s">
        <v>48</v>
      </c>
    </row>
    <row r="175" spans="1:37" s="6" customFormat="1" x14ac:dyDescent="0.3">
      <c r="A175" s="6">
        <v>18862</v>
      </c>
      <c r="B175" s="7">
        <v>9783110770438</v>
      </c>
      <c r="C175" s="7">
        <v>9783110191448</v>
      </c>
      <c r="D175" s="7"/>
      <c r="F175" s="6" t="s">
        <v>1243</v>
      </c>
      <c r="G175" s="6" t="s">
        <v>1244</v>
      </c>
      <c r="H175" s="6" t="s">
        <v>1245</v>
      </c>
      <c r="I175" s="6" t="s">
        <v>1246</v>
      </c>
      <c r="J175" s="6">
        <v>1</v>
      </c>
      <c r="K175" s="6" t="s">
        <v>1142</v>
      </c>
      <c r="L175" s="9" t="s">
        <v>1247</v>
      </c>
      <c r="M175" s="6" t="s">
        <v>182</v>
      </c>
      <c r="N175" s="8">
        <v>44627</v>
      </c>
      <c r="O175" s="6">
        <v>2022</v>
      </c>
      <c r="P175" s="6">
        <v>607</v>
      </c>
      <c r="Q175" s="6">
        <v>1</v>
      </c>
      <c r="S175" s="6">
        <v>2320</v>
      </c>
      <c r="T175" s="6" t="s">
        <v>41</v>
      </c>
      <c r="U175" s="6" t="s">
        <v>287</v>
      </c>
      <c r="V175" s="6" t="s">
        <v>645</v>
      </c>
      <c r="W175" s="6" t="s">
        <v>1248</v>
      </c>
      <c r="Y175" s="6" t="s">
        <v>1249</v>
      </c>
      <c r="AB175" s="6" t="s">
        <v>1250</v>
      </c>
      <c r="AC175" s="6">
        <v>129</v>
      </c>
      <c r="AD175" s="6">
        <v>174.95</v>
      </c>
      <c r="AF175" s="6" t="s">
        <v>40</v>
      </c>
      <c r="AG175" s="6" t="s">
        <v>40</v>
      </c>
      <c r="AH175" s="7"/>
      <c r="AI175" s="6" t="str">
        <f>HYPERLINK("https://doi.org/10.1515/9783110770438")</f>
        <v>https://doi.org/10.1515/9783110770438</v>
      </c>
      <c r="AK175" s="6" t="s">
        <v>48</v>
      </c>
    </row>
    <row r="176" spans="1:37" s="6" customFormat="1" x14ac:dyDescent="0.3">
      <c r="A176" s="6">
        <v>572534</v>
      </c>
      <c r="B176" s="7">
        <v>9780300188493</v>
      </c>
      <c r="C176" s="7"/>
      <c r="D176" s="7"/>
      <c r="F176" s="6" t="s">
        <v>1251</v>
      </c>
      <c r="G176" s="6" t="s">
        <v>1252</v>
      </c>
      <c r="J176" s="6">
        <v>1</v>
      </c>
      <c r="M176" s="6" t="s">
        <v>73</v>
      </c>
      <c r="N176" s="8">
        <v>43032</v>
      </c>
      <c r="O176" s="6">
        <v>2017</v>
      </c>
      <c r="P176" s="6">
        <v>480</v>
      </c>
      <c r="R176" s="6">
        <v>10</v>
      </c>
      <c r="T176" s="6" t="s">
        <v>41</v>
      </c>
      <c r="U176" s="6" t="s">
        <v>74</v>
      </c>
      <c r="V176" s="6" t="s">
        <v>88</v>
      </c>
      <c r="W176" s="6" t="s">
        <v>1253</v>
      </c>
      <c r="Y176" s="6" t="s">
        <v>1254</v>
      </c>
      <c r="AA176" s="6" t="s">
        <v>1255</v>
      </c>
      <c r="AB176" s="6" t="s">
        <v>1256</v>
      </c>
      <c r="AC176" s="6">
        <v>68.95</v>
      </c>
      <c r="AF176" s="6" t="s">
        <v>40</v>
      </c>
      <c r="AG176" s="7"/>
      <c r="AH176" s="7"/>
      <c r="AI176" s="6" t="str">
        <f>HYPERLINK("https://doi.org/10.12987/9780300188493?locatt=mode:legacy")</f>
        <v>https://doi.org/10.12987/9780300188493?locatt=mode:legacy</v>
      </c>
      <c r="AK176" s="6" t="s">
        <v>48</v>
      </c>
    </row>
    <row r="177" spans="1:37" s="6" customFormat="1" x14ac:dyDescent="0.3">
      <c r="A177" s="6">
        <v>509671</v>
      </c>
      <c r="B177" s="7">
        <v>9780812205060</v>
      </c>
      <c r="C177" s="7"/>
      <c r="D177" s="7"/>
      <c r="F177" s="6" t="s">
        <v>1257</v>
      </c>
      <c r="G177" s="6" t="s">
        <v>1258</v>
      </c>
      <c r="H177" s="6" t="s">
        <v>1259</v>
      </c>
      <c r="J177" s="6">
        <v>1</v>
      </c>
      <c r="K177" s="6" t="s">
        <v>304</v>
      </c>
      <c r="M177" s="6" t="s">
        <v>286</v>
      </c>
      <c r="N177" s="8">
        <v>40793</v>
      </c>
      <c r="O177" s="6">
        <v>2012</v>
      </c>
      <c r="P177" s="6">
        <v>320</v>
      </c>
      <c r="R177" s="6">
        <v>10</v>
      </c>
      <c r="T177" s="6" t="s">
        <v>41</v>
      </c>
      <c r="U177" s="6" t="s">
        <v>42</v>
      </c>
      <c r="V177" s="6" t="s">
        <v>103</v>
      </c>
      <c r="W177" s="6" t="s">
        <v>407</v>
      </c>
      <c r="Y177" s="6" t="s">
        <v>1260</v>
      </c>
      <c r="Z177" s="6" t="s">
        <v>1261</v>
      </c>
      <c r="AA177" s="6" t="s">
        <v>1262</v>
      </c>
      <c r="AB177" s="6" t="s">
        <v>1263</v>
      </c>
      <c r="AC177" s="6">
        <v>109.95</v>
      </c>
      <c r="AF177" s="6" t="s">
        <v>40</v>
      </c>
      <c r="AG177" s="7"/>
      <c r="AH177" s="7"/>
      <c r="AI177" s="6" t="str">
        <f>HYPERLINK("https://doi.org/10.9783/9780812205060")</f>
        <v>https://doi.org/10.9783/9780812205060</v>
      </c>
      <c r="AK177" s="6" t="s">
        <v>48</v>
      </c>
    </row>
    <row r="178" spans="1:37" s="6" customFormat="1" x14ac:dyDescent="0.3">
      <c r="A178" s="6">
        <v>561865</v>
      </c>
      <c r="B178" s="7">
        <v>9780231547970</v>
      </c>
      <c r="C178" s="7"/>
      <c r="D178" s="7"/>
      <c r="F178" s="6" t="s">
        <v>1264</v>
      </c>
      <c r="G178" s="6" t="s">
        <v>1265</v>
      </c>
      <c r="H178" s="6" t="s">
        <v>1266</v>
      </c>
      <c r="J178" s="6">
        <v>1</v>
      </c>
      <c r="M178" s="6" t="s">
        <v>144</v>
      </c>
      <c r="N178" s="8">
        <v>43668</v>
      </c>
      <c r="O178" s="6">
        <v>2019</v>
      </c>
      <c r="R178" s="6">
        <v>10</v>
      </c>
      <c r="T178" s="6" t="s">
        <v>41</v>
      </c>
      <c r="U178" s="6" t="s">
        <v>42</v>
      </c>
      <c r="V178" s="6" t="s">
        <v>145</v>
      </c>
      <c r="W178" s="6" t="s">
        <v>1267</v>
      </c>
      <c r="Y178" s="6" t="s">
        <v>1268</v>
      </c>
      <c r="Z178" s="6" t="s">
        <v>1269</v>
      </c>
      <c r="AA178" s="6" t="s">
        <v>1270</v>
      </c>
      <c r="AB178" s="6" t="s">
        <v>1271</v>
      </c>
      <c r="AC178" s="6">
        <v>65.95</v>
      </c>
      <c r="AF178" s="6" t="s">
        <v>40</v>
      </c>
      <c r="AG178" s="7"/>
      <c r="AH178" s="7"/>
      <c r="AI178" s="6" t="str">
        <f>HYPERLINK("https://doi.org/10.7312/hale18866")</f>
        <v>https://doi.org/10.7312/hale18866</v>
      </c>
      <c r="AK178" s="6" t="s">
        <v>48</v>
      </c>
    </row>
    <row r="179" spans="1:37" s="6" customFormat="1" x14ac:dyDescent="0.3">
      <c r="A179" s="6">
        <v>521185</v>
      </c>
      <c r="B179" s="7">
        <v>9780674969056</v>
      </c>
      <c r="C179" s="7"/>
      <c r="D179" s="7"/>
      <c r="F179" s="6" t="s">
        <v>1272</v>
      </c>
      <c r="H179" s="6" t="s">
        <v>987</v>
      </c>
      <c r="J179" s="6">
        <v>1</v>
      </c>
      <c r="M179" s="6" t="s">
        <v>102</v>
      </c>
      <c r="N179" s="8">
        <v>42458</v>
      </c>
      <c r="O179" s="6">
        <v>2016</v>
      </c>
      <c r="P179" s="6">
        <v>384</v>
      </c>
      <c r="R179" s="6">
        <v>10</v>
      </c>
      <c r="T179" s="6" t="s">
        <v>41</v>
      </c>
      <c r="U179" s="6" t="s">
        <v>42</v>
      </c>
      <c r="V179" s="6" t="s">
        <v>103</v>
      </c>
      <c r="W179" s="6" t="s">
        <v>1273</v>
      </c>
      <c r="Y179" s="6" t="s">
        <v>1274</v>
      </c>
      <c r="Z179" s="6" t="s">
        <v>1275</v>
      </c>
      <c r="AA179" s="6" t="s">
        <v>1276</v>
      </c>
      <c r="AB179" s="6" t="s">
        <v>1277</v>
      </c>
      <c r="AC179" s="6">
        <v>42</v>
      </c>
      <c r="AF179" s="6" t="s">
        <v>40</v>
      </c>
      <c r="AG179" s="7"/>
      <c r="AH179" s="7"/>
      <c r="AI179" s="6" t="str">
        <f>HYPERLINK("https://doi.org/10.4159/9780674969056?locatt=mode:legacy")</f>
        <v>https://doi.org/10.4159/9780674969056?locatt=mode:legacy</v>
      </c>
      <c r="AK179" s="6" t="s">
        <v>48</v>
      </c>
    </row>
    <row r="180" spans="1:37" s="6" customFormat="1" x14ac:dyDescent="0.3">
      <c r="A180" s="6">
        <v>594667</v>
      </c>
      <c r="B180" s="7">
        <v>9780691219578</v>
      </c>
      <c r="C180" s="7"/>
      <c r="D180" s="7"/>
      <c r="F180" s="6" t="s">
        <v>1278</v>
      </c>
      <c r="G180" s="6" t="s">
        <v>1279</v>
      </c>
      <c r="I180" s="6" t="s">
        <v>1280</v>
      </c>
      <c r="J180" s="6">
        <v>1</v>
      </c>
      <c r="M180" s="6" t="s">
        <v>39</v>
      </c>
      <c r="N180" s="8">
        <v>44110</v>
      </c>
      <c r="O180" s="6">
        <v>1999</v>
      </c>
      <c r="P180" s="6">
        <v>208</v>
      </c>
      <c r="R180" s="6">
        <v>10</v>
      </c>
      <c r="T180" s="6" t="s">
        <v>41</v>
      </c>
      <c r="U180" s="6" t="s">
        <v>42</v>
      </c>
      <c r="V180" s="6" t="s">
        <v>455</v>
      </c>
      <c r="W180" s="6" t="s">
        <v>456</v>
      </c>
      <c r="Y180" s="6" t="s">
        <v>1281</v>
      </c>
      <c r="AA180" s="6" t="s">
        <v>1282</v>
      </c>
      <c r="AB180" s="6" t="s">
        <v>1283</v>
      </c>
      <c r="AC180" s="6">
        <v>154.94999999999999</v>
      </c>
      <c r="AF180" s="6" t="s">
        <v>40</v>
      </c>
      <c r="AG180" s="7"/>
      <c r="AH180" s="7"/>
      <c r="AI180" s="6" t="str">
        <f>HYPERLINK("https://doi.org/10.1515/9780691219578")</f>
        <v>https://doi.org/10.1515/9780691219578</v>
      </c>
      <c r="AK180" s="6" t="s">
        <v>48</v>
      </c>
    </row>
    <row r="181" spans="1:37" s="6" customFormat="1" x14ac:dyDescent="0.3">
      <c r="A181" s="6">
        <v>584262</v>
      </c>
      <c r="B181" s="7">
        <v>9780823252381</v>
      </c>
      <c r="C181" s="7"/>
      <c r="D181" s="7"/>
      <c r="F181" s="6" t="s">
        <v>1284</v>
      </c>
      <c r="G181" s="6" t="s">
        <v>1285</v>
      </c>
      <c r="H181" s="6" t="s">
        <v>1286</v>
      </c>
      <c r="J181" s="6">
        <v>1</v>
      </c>
      <c r="M181" s="6" t="s">
        <v>945</v>
      </c>
      <c r="N181" s="8">
        <v>41403</v>
      </c>
      <c r="O181" s="6">
        <v>2013</v>
      </c>
      <c r="P181" s="6">
        <v>176</v>
      </c>
      <c r="R181" s="6">
        <v>10</v>
      </c>
      <c r="T181" s="6" t="s">
        <v>41</v>
      </c>
      <c r="U181" s="6" t="s">
        <v>201</v>
      </c>
      <c r="V181" s="6" t="s">
        <v>202</v>
      </c>
      <c r="W181" s="6" t="s">
        <v>1287</v>
      </c>
      <c r="Y181" s="6" t="s">
        <v>1288</v>
      </c>
      <c r="AA181" s="6" t="s">
        <v>1289</v>
      </c>
      <c r="AB181" s="6" t="s">
        <v>1290</v>
      </c>
      <c r="AC181" s="6">
        <v>104.95</v>
      </c>
      <c r="AF181" s="6" t="s">
        <v>40</v>
      </c>
      <c r="AG181" s="7"/>
      <c r="AH181" s="7"/>
      <c r="AI181" s="6" t="str">
        <f>HYPERLINK("https://doi.org/10.1515/9780823252381")</f>
        <v>https://doi.org/10.1515/9780823252381</v>
      </c>
      <c r="AK181" s="6" t="s">
        <v>48</v>
      </c>
    </row>
    <row r="182" spans="1:37" s="6" customFormat="1" x14ac:dyDescent="0.3">
      <c r="A182" s="6">
        <v>594084</v>
      </c>
      <c r="B182" s="7">
        <v>9780824886868</v>
      </c>
      <c r="C182" s="7"/>
      <c r="D182" s="7"/>
      <c r="F182" s="6" t="s">
        <v>1291</v>
      </c>
      <c r="G182" s="6" t="s">
        <v>1292</v>
      </c>
      <c r="H182" s="6" t="s">
        <v>1293</v>
      </c>
      <c r="I182" s="6" t="s">
        <v>62</v>
      </c>
      <c r="J182" s="6">
        <v>1</v>
      </c>
      <c r="K182" s="6" t="s">
        <v>1294</v>
      </c>
      <c r="L182" s="9" t="s">
        <v>1295</v>
      </c>
      <c r="M182" s="6" t="s">
        <v>787</v>
      </c>
      <c r="N182" s="8">
        <v>44227</v>
      </c>
      <c r="O182" s="6">
        <v>2021</v>
      </c>
      <c r="P182" s="6">
        <v>384</v>
      </c>
      <c r="R182" s="6">
        <v>10</v>
      </c>
      <c r="T182" s="6" t="s">
        <v>41</v>
      </c>
      <c r="U182" s="6" t="s">
        <v>42</v>
      </c>
      <c r="V182" s="6" t="s">
        <v>43</v>
      </c>
      <c r="W182" s="6" t="s">
        <v>1296</v>
      </c>
      <c r="Y182" s="6" t="s">
        <v>1297</v>
      </c>
      <c r="AA182" s="6" t="s">
        <v>1298</v>
      </c>
      <c r="AB182" s="6" t="s">
        <v>1299</v>
      </c>
      <c r="AC182" s="6">
        <v>216.95</v>
      </c>
      <c r="AF182" s="6" t="s">
        <v>40</v>
      </c>
      <c r="AG182" s="7"/>
      <c r="AH182" s="7"/>
      <c r="AI182" s="6" t="str">
        <f>HYPERLINK("https://doi.org/10.1515/9780824886868?locatt=mode:legacy")</f>
        <v>https://doi.org/10.1515/9780824886868?locatt=mode:legacy</v>
      </c>
      <c r="AK182" s="6" t="s">
        <v>48</v>
      </c>
    </row>
    <row r="183" spans="1:37" s="6" customFormat="1" x14ac:dyDescent="0.3">
      <c r="A183" s="6">
        <v>521778</v>
      </c>
      <c r="B183" s="7">
        <v>9783110487862</v>
      </c>
      <c r="C183" s="7">
        <v>9783110486513</v>
      </c>
      <c r="D183" s="7"/>
      <c r="F183" s="6" t="s">
        <v>1300</v>
      </c>
      <c r="G183" s="6" t="s">
        <v>1301</v>
      </c>
      <c r="I183" s="6" t="s">
        <v>1302</v>
      </c>
      <c r="J183" s="6">
        <v>1</v>
      </c>
      <c r="M183" s="6" t="s">
        <v>182</v>
      </c>
      <c r="N183" s="8">
        <v>43787</v>
      </c>
      <c r="O183" s="6">
        <v>2020</v>
      </c>
      <c r="P183" s="6">
        <v>467</v>
      </c>
      <c r="S183" s="6">
        <v>28</v>
      </c>
      <c r="T183" s="6" t="s">
        <v>41</v>
      </c>
      <c r="U183" s="6" t="s">
        <v>995</v>
      </c>
      <c r="V183" s="6" t="s">
        <v>1303</v>
      </c>
      <c r="W183" s="6" t="s">
        <v>1304</v>
      </c>
      <c r="Y183" s="6" t="s">
        <v>1305</v>
      </c>
      <c r="AA183" s="6" t="s">
        <v>1306</v>
      </c>
      <c r="AB183" s="6" t="s">
        <v>1307</v>
      </c>
      <c r="AC183" s="6">
        <v>129</v>
      </c>
      <c r="AD183" s="6">
        <v>240</v>
      </c>
      <c r="AF183" s="6" t="s">
        <v>40</v>
      </c>
      <c r="AG183" s="6" t="s">
        <v>40</v>
      </c>
      <c r="AH183" s="7"/>
      <c r="AI183" s="6" t="str">
        <f>HYPERLINK("https://doi.org/10.1515/9783110487862")</f>
        <v>https://doi.org/10.1515/9783110487862</v>
      </c>
      <c r="AK183" s="6" t="s">
        <v>48</v>
      </c>
    </row>
    <row r="184" spans="1:37" s="6" customFormat="1" x14ac:dyDescent="0.3">
      <c r="A184" s="6">
        <v>31773</v>
      </c>
      <c r="B184" s="7">
        <v>9783110211573</v>
      </c>
      <c r="C184" s="7">
        <v>9783110200546</v>
      </c>
      <c r="D184" s="7"/>
      <c r="F184" s="6" t="s">
        <v>1308</v>
      </c>
      <c r="G184" s="6" t="s">
        <v>1309</v>
      </c>
      <c r="I184" s="6" t="s">
        <v>1310</v>
      </c>
      <c r="J184" s="6">
        <v>1</v>
      </c>
      <c r="M184" s="6" t="s">
        <v>182</v>
      </c>
      <c r="N184" s="8">
        <v>39792</v>
      </c>
      <c r="O184" s="6">
        <v>2008</v>
      </c>
      <c r="P184" s="6">
        <v>386</v>
      </c>
      <c r="Q184" s="6">
        <v>60</v>
      </c>
      <c r="R184" s="6">
        <v>10</v>
      </c>
      <c r="S184" s="6" t="s">
        <v>1178</v>
      </c>
      <c r="T184" s="6" t="s">
        <v>41</v>
      </c>
      <c r="U184" s="6" t="s">
        <v>287</v>
      </c>
      <c r="V184" s="6" t="s">
        <v>1179</v>
      </c>
      <c r="W184" s="6" t="s">
        <v>1311</v>
      </c>
      <c r="Y184" s="6" t="s">
        <v>1312</v>
      </c>
      <c r="AA184" s="6" t="s">
        <v>1313</v>
      </c>
      <c r="AB184" s="6" t="s">
        <v>1314</v>
      </c>
      <c r="AC184" s="6">
        <v>129</v>
      </c>
      <c r="AD184" s="6">
        <v>194.95</v>
      </c>
      <c r="AF184" s="6" t="s">
        <v>40</v>
      </c>
      <c r="AG184" s="6" t="s">
        <v>40</v>
      </c>
      <c r="AH184" s="7"/>
      <c r="AI184" s="6" t="str">
        <f>HYPERLINK("https://doi.org/10.1515/9783110211573")</f>
        <v>https://doi.org/10.1515/9783110211573</v>
      </c>
      <c r="AK184" s="6" t="s">
        <v>48</v>
      </c>
    </row>
    <row r="185" spans="1:37" s="6" customFormat="1" x14ac:dyDescent="0.3">
      <c r="A185" s="6">
        <v>591407</v>
      </c>
      <c r="B185" s="7">
        <v>9780231552905</v>
      </c>
      <c r="C185" s="7"/>
      <c r="D185" s="7"/>
      <c r="F185" s="6" t="s">
        <v>1315</v>
      </c>
      <c r="G185" s="6" t="s">
        <v>1316</v>
      </c>
      <c r="I185" s="6" t="s">
        <v>1317</v>
      </c>
      <c r="J185" s="6">
        <v>1</v>
      </c>
      <c r="K185" s="6" t="s">
        <v>1318</v>
      </c>
      <c r="L185" s="9" t="s">
        <v>1199</v>
      </c>
      <c r="M185" s="6" t="s">
        <v>144</v>
      </c>
      <c r="N185" s="8">
        <v>44252</v>
      </c>
      <c r="O185" s="6">
        <v>2021</v>
      </c>
      <c r="R185" s="6">
        <v>10</v>
      </c>
      <c r="T185" s="6" t="s">
        <v>41</v>
      </c>
      <c r="U185" s="6" t="s">
        <v>42</v>
      </c>
      <c r="V185" s="6" t="s">
        <v>95</v>
      </c>
      <c r="W185" s="6" t="s">
        <v>1319</v>
      </c>
      <c r="Y185" s="6" t="s">
        <v>1320</v>
      </c>
      <c r="Z185" s="6" t="s">
        <v>1321</v>
      </c>
      <c r="AA185" s="6" t="s">
        <v>1322</v>
      </c>
      <c r="AB185" s="6" t="s">
        <v>1323</v>
      </c>
      <c r="AC185" s="6">
        <v>30.95</v>
      </c>
      <c r="AF185" s="6" t="s">
        <v>40</v>
      </c>
      <c r="AG185" s="7"/>
      <c r="AH185" s="7"/>
      <c r="AI185" s="6" t="str">
        <f>HYPERLINK("https://doi.org/10.7312/hurd19898")</f>
        <v>https://doi.org/10.7312/hurd19898</v>
      </c>
      <c r="AK185" s="6" t="s">
        <v>48</v>
      </c>
    </row>
    <row r="186" spans="1:37" s="6" customFormat="1" x14ac:dyDescent="0.3">
      <c r="A186" s="6">
        <v>572338</v>
      </c>
      <c r="B186" s="7">
        <v>9780300222142</v>
      </c>
      <c r="C186" s="7"/>
      <c r="D186" s="7"/>
      <c r="F186" s="6" t="s">
        <v>1324</v>
      </c>
      <c r="H186" s="6" t="s">
        <v>1325</v>
      </c>
      <c r="J186" s="6">
        <v>1</v>
      </c>
      <c r="K186" s="6" t="s">
        <v>1326</v>
      </c>
      <c r="M186" s="6" t="s">
        <v>73</v>
      </c>
      <c r="N186" s="8">
        <v>42640</v>
      </c>
      <c r="O186" s="6">
        <v>2016</v>
      </c>
      <c r="P186" s="6">
        <v>288</v>
      </c>
      <c r="R186" s="6">
        <v>10</v>
      </c>
      <c r="T186" s="6" t="s">
        <v>41</v>
      </c>
      <c r="U186" s="6" t="s">
        <v>42</v>
      </c>
      <c r="V186" s="6" t="s">
        <v>103</v>
      </c>
      <c r="W186" s="6" t="s">
        <v>1327</v>
      </c>
      <c r="Y186" s="6" t="s">
        <v>1328</v>
      </c>
      <c r="AA186" s="6" t="s">
        <v>1329</v>
      </c>
      <c r="AB186" s="6" t="s">
        <v>1330</v>
      </c>
      <c r="AC186" s="6">
        <v>48.95</v>
      </c>
      <c r="AF186" s="6" t="s">
        <v>40</v>
      </c>
      <c r="AG186" s="7"/>
      <c r="AH186" s="7"/>
      <c r="AI186" s="6" t="str">
        <f>HYPERLINK("https://doi.org/10.12987/9780300222142")</f>
        <v>https://doi.org/10.12987/9780300222142</v>
      </c>
      <c r="AK186" s="6" t="s">
        <v>48</v>
      </c>
    </row>
    <row r="187" spans="1:37" s="6" customFormat="1" x14ac:dyDescent="0.3">
      <c r="A187" s="6">
        <v>551455</v>
      </c>
      <c r="B187" s="7">
        <v>9780231548342</v>
      </c>
      <c r="C187" s="7"/>
      <c r="D187" s="7"/>
      <c r="F187" s="6" t="s">
        <v>1331</v>
      </c>
      <c r="G187" s="6" t="s">
        <v>1332</v>
      </c>
      <c r="H187" s="6" t="s">
        <v>1333</v>
      </c>
      <c r="J187" s="6">
        <v>1</v>
      </c>
      <c r="M187" s="6" t="s">
        <v>144</v>
      </c>
      <c r="N187" s="8">
        <v>43479</v>
      </c>
      <c r="O187" s="6">
        <v>2018</v>
      </c>
      <c r="R187" s="6">
        <v>10</v>
      </c>
      <c r="T187" s="6" t="s">
        <v>41</v>
      </c>
      <c r="U187" s="6" t="s">
        <v>201</v>
      </c>
      <c r="V187" s="6" t="s">
        <v>202</v>
      </c>
      <c r="W187" s="6" t="s">
        <v>1334</v>
      </c>
      <c r="Y187" s="6" t="s">
        <v>1335</v>
      </c>
      <c r="Z187" s="6" t="s">
        <v>1336</v>
      </c>
      <c r="AA187" s="6" t="s">
        <v>1337</v>
      </c>
      <c r="AB187" s="6" t="s">
        <v>1338</v>
      </c>
      <c r="AC187" s="6">
        <v>30.95</v>
      </c>
      <c r="AF187" s="6" t="s">
        <v>40</v>
      </c>
      <c r="AG187" s="7"/>
      <c r="AH187" s="7"/>
      <c r="AI187" s="6" t="str">
        <f>HYPERLINK("https://doi.org/10.7312/rube18946")</f>
        <v>https://doi.org/10.7312/rube18946</v>
      </c>
      <c r="AK187" s="6" t="s">
        <v>48</v>
      </c>
    </row>
    <row r="188" spans="1:37" s="6" customFormat="1" x14ac:dyDescent="0.3">
      <c r="A188" s="6">
        <v>573388</v>
      </c>
      <c r="B188" s="7">
        <v>9783110689297</v>
      </c>
      <c r="C188" s="7">
        <v>9783110688214</v>
      </c>
      <c r="D188" s="7"/>
      <c r="F188" s="6" t="s">
        <v>1339</v>
      </c>
      <c r="G188" s="6" t="s">
        <v>1340</v>
      </c>
      <c r="I188" s="6" t="s">
        <v>1341</v>
      </c>
      <c r="J188" s="6">
        <v>1</v>
      </c>
      <c r="K188" s="6" t="s">
        <v>1342</v>
      </c>
      <c r="L188" s="9" t="s">
        <v>171</v>
      </c>
      <c r="M188" s="6" t="s">
        <v>182</v>
      </c>
      <c r="N188" s="8">
        <v>44480</v>
      </c>
      <c r="O188" s="6">
        <v>2021</v>
      </c>
      <c r="P188" s="6">
        <v>427</v>
      </c>
      <c r="Q188" s="6">
        <v>7</v>
      </c>
      <c r="S188" s="6">
        <v>2320</v>
      </c>
      <c r="T188" s="6" t="s">
        <v>41</v>
      </c>
      <c r="U188" s="6" t="s">
        <v>183</v>
      </c>
      <c r="V188" s="6" t="s">
        <v>896</v>
      </c>
      <c r="W188" s="6" t="s">
        <v>1343</v>
      </c>
      <c r="Y188" s="6" t="s">
        <v>1344</v>
      </c>
      <c r="AB188" s="6" t="s">
        <v>1345</v>
      </c>
      <c r="AC188" s="6">
        <v>129</v>
      </c>
      <c r="AD188" s="6">
        <v>129.94999999999999</v>
      </c>
      <c r="AF188" s="6" t="s">
        <v>40</v>
      </c>
      <c r="AG188" s="6" t="s">
        <v>40</v>
      </c>
      <c r="AH188" s="7"/>
      <c r="AI188" s="6" t="str">
        <f>HYPERLINK("https://doi.org/10.1515/9783110689297")</f>
        <v>https://doi.org/10.1515/9783110689297</v>
      </c>
      <c r="AK188" s="6" t="s">
        <v>48</v>
      </c>
    </row>
    <row r="189" spans="1:37" s="6" customFormat="1" x14ac:dyDescent="0.3">
      <c r="A189" s="6">
        <v>509757</v>
      </c>
      <c r="B189" s="7">
        <v>9780812207538</v>
      </c>
      <c r="C189" s="7"/>
      <c r="D189" s="7"/>
      <c r="F189" s="6" t="s">
        <v>1346</v>
      </c>
      <c r="H189" s="6" t="s">
        <v>1347</v>
      </c>
      <c r="J189" s="6">
        <v>1</v>
      </c>
      <c r="K189" s="6" t="s">
        <v>1348</v>
      </c>
      <c r="M189" s="6" t="s">
        <v>286</v>
      </c>
      <c r="N189" s="8">
        <v>41114</v>
      </c>
      <c r="O189" s="6">
        <v>1992</v>
      </c>
      <c r="P189" s="6">
        <v>268</v>
      </c>
      <c r="R189" s="6">
        <v>10</v>
      </c>
      <c r="T189" s="6" t="s">
        <v>41</v>
      </c>
      <c r="U189" s="6" t="s">
        <v>42</v>
      </c>
      <c r="V189" s="6" t="s">
        <v>80</v>
      </c>
      <c r="W189" s="6" t="s">
        <v>1349</v>
      </c>
      <c r="Y189" s="6" t="s">
        <v>1350</v>
      </c>
      <c r="AA189" s="6" t="s">
        <v>1351</v>
      </c>
      <c r="AB189" s="6" t="s">
        <v>1352</v>
      </c>
      <c r="AC189" s="6">
        <v>44.95</v>
      </c>
      <c r="AF189" s="6" t="s">
        <v>40</v>
      </c>
      <c r="AG189" s="7"/>
      <c r="AH189" s="7"/>
      <c r="AI189" s="6" t="str">
        <f>HYPERLINK("https://doi.org/10.9783/9780812207538")</f>
        <v>https://doi.org/10.9783/9780812207538</v>
      </c>
      <c r="AK189" s="6" t="s">
        <v>48</v>
      </c>
    </row>
    <row r="190" spans="1:37" s="6" customFormat="1" x14ac:dyDescent="0.3">
      <c r="A190" s="6">
        <v>623675</v>
      </c>
      <c r="B190" s="7">
        <v>9781474417136</v>
      </c>
      <c r="C190" s="7"/>
      <c r="D190" s="7"/>
      <c r="F190" s="6" t="s">
        <v>1353</v>
      </c>
      <c r="G190" s="6" t="s">
        <v>1354</v>
      </c>
      <c r="H190" s="6" t="s">
        <v>1355</v>
      </c>
      <c r="J190" s="6">
        <v>1</v>
      </c>
      <c r="M190" s="6" t="s">
        <v>1356</v>
      </c>
      <c r="N190" s="8">
        <v>44607</v>
      </c>
      <c r="O190" s="6">
        <v>2017</v>
      </c>
      <c r="P190" s="6">
        <v>544</v>
      </c>
      <c r="R190" s="6">
        <v>10</v>
      </c>
      <c r="T190" s="6" t="s">
        <v>41</v>
      </c>
      <c r="U190" s="6" t="s">
        <v>42</v>
      </c>
      <c r="V190" s="6" t="s">
        <v>145</v>
      </c>
      <c r="W190" s="6" t="s">
        <v>1357</v>
      </c>
      <c r="Y190" s="6" t="s">
        <v>1358</v>
      </c>
      <c r="AC190" s="6">
        <v>173.95</v>
      </c>
      <c r="AF190" s="6" t="s">
        <v>40</v>
      </c>
      <c r="AG190" s="7"/>
      <c r="AH190" s="7"/>
      <c r="AI190" s="6" t="str">
        <f>HYPERLINK("https://doi.org/10.1515/9781474417136")</f>
        <v>https://doi.org/10.1515/9781474417136</v>
      </c>
      <c r="AK190" s="6" t="s">
        <v>48</v>
      </c>
    </row>
    <row r="191" spans="1:37" s="6" customFormat="1" x14ac:dyDescent="0.3">
      <c r="A191" s="6">
        <v>577619</v>
      </c>
      <c r="B191" s="7">
        <v>9781479825394</v>
      </c>
      <c r="C191" s="7"/>
      <c r="D191" s="7"/>
      <c r="F191" s="6" t="s">
        <v>1359</v>
      </c>
      <c r="G191" s="6" t="s">
        <v>1360</v>
      </c>
      <c r="H191" s="6" t="s">
        <v>1361</v>
      </c>
      <c r="J191" s="6">
        <v>1</v>
      </c>
      <c r="M191" s="6" t="s">
        <v>296</v>
      </c>
      <c r="N191" s="8">
        <v>41943</v>
      </c>
      <c r="O191" s="6">
        <v>2014</v>
      </c>
      <c r="R191" s="6">
        <v>10</v>
      </c>
      <c r="T191" s="6" t="s">
        <v>41</v>
      </c>
      <c r="U191" s="6" t="s">
        <v>74</v>
      </c>
      <c r="V191" s="6" t="s">
        <v>74</v>
      </c>
      <c r="W191" s="6" t="s">
        <v>1362</v>
      </c>
      <c r="Y191" s="6" t="s">
        <v>1363</v>
      </c>
      <c r="AA191" s="6" t="s">
        <v>1364</v>
      </c>
      <c r="AB191" s="6" t="s">
        <v>1365</v>
      </c>
      <c r="AC191" s="6">
        <v>174.95</v>
      </c>
      <c r="AF191" s="6" t="s">
        <v>40</v>
      </c>
      <c r="AG191" s="7"/>
      <c r="AH191" s="7"/>
      <c r="AI191" s="6" t="str">
        <f>HYPERLINK("https://doi.org/10.18574/nyu/9781479825394.001.0001")</f>
        <v>https://doi.org/10.18574/nyu/9781479825394.001.0001</v>
      </c>
      <c r="AK191" s="6" t="s">
        <v>48</v>
      </c>
    </row>
    <row r="192" spans="1:37" s="6" customFormat="1" x14ac:dyDescent="0.3">
      <c r="A192" s="6">
        <v>531554</v>
      </c>
      <c r="B192" s="7">
        <v>9780824864309</v>
      </c>
      <c r="C192" s="7"/>
      <c r="D192" s="7"/>
      <c r="F192" s="6" t="s">
        <v>1366</v>
      </c>
      <c r="G192" s="6" t="s">
        <v>1367</v>
      </c>
      <c r="H192" s="6" t="s">
        <v>1368</v>
      </c>
      <c r="J192" s="6">
        <v>1</v>
      </c>
      <c r="K192" s="6" t="s">
        <v>1369</v>
      </c>
      <c r="L192" s="9" t="s">
        <v>1370</v>
      </c>
      <c r="M192" s="6" t="s">
        <v>787</v>
      </c>
      <c r="N192" s="8">
        <v>38230</v>
      </c>
      <c r="O192" s="6">
        <v>2004</v>
      </c>
      <c r="P192" s="6">
        <v>208</v>
      </c>
      <c r="R192" s="6">
        <v>10</v>
      </c>
      <c r="T192" s="6" t="s">
        <v>41</v>
      </c>
      <c r="U192" s="6" t="s">
        <v>42</v>
      </c>
      <c r="V192" s="6" t="s">
        <v>172</v>
      </c>
      <c r="W192" s="6" t="s">
        <v>173</v>
      </c>
      <c r="Y192" s="6" t="s">
        <v>1371</v>
      </c>
      <c r="AB192" s="6" t="s">
        <v>1372</v>
      </c>
      <c r="AC192" s="6">
        <v>129.94999999999999</v>
      </c>
      <c r="AF192" s="6" t="s">
        <v>40</v>
      </c>
      <c r="AG192" s="7"/>
      <c r="AH192" s="7"/>
      <c r="AI192" s="6" t="str">
        <f>HYPERLINK("https://doi.org/10.1515/9780824864309")</f>
        <v>https://doi.org/10.1515/9780824864309</v>
      </c>
      <c r="AK192" s="6" t="s">
        <v>48</v>
      </c>
    </row>
    <row r="193" spans="1:37" s="6" customFormat="1" x14ac:dyDescent="0.3">
      <c r="A193" s="6">
        <v>558434</v>
      </c>
      <c r="B193" s="7">
        <v>9781463239732</v>
      </c>
      <c r="C193" s="7"/>
      <c r="D193" s="7"/>
      <c r="F193" s="6" t="s">
        <v>1373</v>
      </c>
      <c r="I193" s="6" t="s">
        <v>412</v>
      </c>
      <c r="J193" s="6">
        <v>1</v>
      </c>
      <c r="K193" s="6" t="s">
        <v>279</v>
      </c>
      <c r="M193" s="6" t="s">
        <v>240</v>
      </c>
      <c r="N193" s="8">
        <v>43965</v>
      </c>
      <c r="O193" s="6">
        <v>2020</v>
      </c>
      <c r="P193" s="6">
        <v>704</v>
      </c>
      <c r="R193" s="6">
        <v>10</v>
      </c>
      <c r="T193" s="6" t="s">
        <v>41</v>
      </c>
      <c r="U193" s="6" t="s">
        <v>74</v>
      </c>
      <c r="V193" s="6" t="s">
        <v>74</v>
      </c>
      <c r="W193" s="6" t="s">
        <v>413</v>
      </c>
      <c r="Y193" s="6" t="s">
        <v>1374</v>
      </c>
      <c r="AC193" s="6">
        <v>135</v>
      </c>
      <c r="AF193" s="6" t="s">
        <v>40</v>
      </c>
      <c r="AG193" s="7"/>
      <c r="AH193" s="7"/>
      <c r="AI193" s="6" t="str">
        <f>HYPERLINK("https://doi.org/10.31826/9781463239732")</f>
        <v>https://doi.org/10.31826/9781463239732</v>
      </c>
      <c r="AK193" s="6" t="s">
        <v>48</v>
      </c>
    </row>
    <row r="194" spans="1:37" s="6" customFormat="1" x14ac:dyDescent="0.3">
      <c r="A194" s="6">
        <v>546790</v>
      </c>
      <c r="B194" s="7">
        <v>9781463235116</v>
      </c>
      <c r="C194" s="7"/>
      <c r="D194" s="7"/>
      <c r="F194" s="6" t="s">
        <v>1375</v>
      </c>
      <c r="J194" s="6">
        <v>1</v>
      </c>
      <c r="K194" s="6" t="s">
        <v>279</v>
      </c>
      <c r="M194" s="6" t="s">
        <v>240</v>
      </c>
      <c r="N194" s="8">
        <v>42160</v>
      </c>
      <c r="O194" s="6">
        <v>2015</v>
      </c>
      <c r="P194" s="6">
        <v>216</v>
      </c>
      <c r="R194" s="6">
        <v>10</v>
      </c>
      <c r="T194" s="6" t="s">
        <v>41</v>
      </c>
      <c r="U194" s="6" t="s">
        <v>74</v>
      </c>
      <c r="V194" s="6" t="s">
        <v>88</v>
      </c>
      <c r="W194" s="6" t="s">
        <v>241</v>
      </c>
      <c r="Y194" s="6" t="s">
        <v>1376</v>
      </c>
      <c r="Z194" s="6" t="s">
        <v>1377</v>
      </c>
      <c r="AC194" s="6">
        <v>130.94999999999999</v>
      </c>
      <c r="AF194" s="6" t="s">
        <v>40</v>
      </c>
      <c r="AG194" s="7"/>
      <c r="AH194" s="7"/>
      <c r="AI194" s="6" t="str">
        <f>HYPERLINK("https://doi.org/10.31826/9781463235116")</f>
        <v>https://doi.org/10.31826/9781463235116</v>
      </c>
      <c r="AK194" s="6" t="s">
        <v>48</v>
      </c>
    </row>
    <row r="195" spans="1:37" s="6" customFormat="1" x14ac:dyDescent="0.3">
      <c r="A195" s="6">
        <v>576859</v>
      </c>
      <c r="B195" s="7">
        <v>9780814763537</v>
      </c>
      <c r="C195" s="7"/>
      <c r="D195" s="7"/>
      <c r="F195" s="6" t="s">
        <v>1378</v>
      </c>
      <c r="G195" s="6" t="s">
        <v>1379</v>
      </c>
      <c r="H195" s="6" t="s">
        <v>1380</v>
      </c>
      <c r="J195" s="6">
        <v>1</v>
      </c>
      <c r="M195" s="6" t="s">
        <v>296</v>
      </c>
      <c r="N195" s="8">
        <v>33786</v>
      </c>
      <c r="O195" s="6">
        <v>1992</v>
      </c>
      <c r="R195" s="6">
        <v>10</v>
      </c>
      <c r="T195" s="6" t="s">
        <v>41</v>
      </c>
      <c r="U195" s="6" t="s">
        <v>287</v>
      </c>
      <c r="V195" s="6" t="s">
        <v>645</v>
      </c>
      <c r="W195" s="6" t="s">
        <v>1381</v>
      </c>
      <c r="Y195" s="6" t="s">
        <v>1382</v>
      </c>
      <c r="AB195" s="6" t="s">
        <v>1383</v>
      </c>
      <c r="AC195" s="6">
        <v>147.94999999999999</v>
      </c>
      <c r="AF195" s="6" t="s">
        <v>40</v>
      </c>
      <c r="AG195" s="7"/>
      <c r="AH195" s="7"/>
      <c r="AI195" s="6" t="str">
        <f>HYPERLINK("https://doi.org/10.18574/nyu/9780814763537.001.0001")</f>
        <v>https://doi.org/10.18574/nyu/9780814763537.001.0001</v>
      </c>
      <c r="AK195" s="6" t="s">
        <v>48</v>
      </c>
    </row>
    <row r="196" spans="1:37" s="6" customFormat="1" x14ac:dyDescent="0.3">
      <c r="A196" s="6">
        <v>578015</v>
      </c>
      <c r="B196" s="7">
        <v>9780814785249</v>
      </c>
      <c r="C196" s="7"/>
      <c r="D196" s="7"/>
      <c r="F196" s="6" t="s">
        <v>1384</v>
      </c>
      <c r="G196" s="6" t="s">
        <v>1385</v>
      </c>
      <c r="I196" s="6" t="s">
        <v>1386</v>
      </c>
      <c r="J196" s="6">
        <v>1</v>
      </c>
      <c r="M196" s="6" t="s">
        <v>296</v>
      </c>
      <c r="N196" s="8">
        <v>40087</v>
      </c>
      <c r="O196" s="6">
        <v>2009</v>
      </c>
      <c r="R196" s="6">
        <v>10</v>
      </c>
      <c r="T196" s="6" t="s">
        <v>41</v>
      </c>
      <c r="U196" s="6" t="s">
        <v>55</v>
      </c>
      <c r="V196" s="6" t="s">
        <v>56</v>
      </c>
      <c r="W196" s="6" t="s">
        <v>1387</v>
      </c>
      <c r="Y196" s="6" t="s">
        <v>1388</v>
      </c>
      <c r="AA196" s="6" t="s">
        <v>1389</v>
      </c>
      <c r="AB196" s="6" t="s">
        <v>1390</v>
      </c>
      <c r="AC196" s="6">
        <v>174.95</v>
      </c>
      <c r="AF196" s="6" t="s">
        <v>40</v>
      </c>
      <c r="AG196" s="7"/>
      <c r="AH196" s="7"/>
      <c r="AI196" s="6" t="str">
        <f>HYPERLINK("https://doi.org/10.18574/nyu/9780814720127.001.0001")</f>
        <v>https://doi.org/10.18574/nyu/9780814720127.001.0001</v>
      </c>
      <c r="AK196" s="6" t="s">
        <v>48</v>
      </c>
    </row>
    <row r="197" spans="1:37" s="6" customFormat="1" x14ac:dyDescent="0.3">
      <c r="A197" s="6">
        <v>620952</v>
      </c>
      <c r="B197" s="7">
        <v>9781463243340</v>
      </c>
      <c r="C197" s="7"/>
      <c r="D197" s="7"/>
      <c r="F197" s="6" t="s">
        <v>1391</v>
      </c>
      <c r="G197" s="6" t="s">
        <v>1392</v>
      </c>
      <c r="H197" s="6" t="s">
        <v>1393</v>
      </c>
      <c r="J197" s="6">
        <v>1</v>
      </c>
      <c r="K197" s="6" t="s">
        <v>239</v>
      </c>
      <c r="L197" s="9" t="s">
        <v>1394</v>
      </c>
      <c r="M197" s="6" t="s">
        <v>240</v>
      </c>
      <c r="N197" s="8">
        <v>44551</v>
      </c>
      <c r="O197" s="6">
        <v>2021</v>
      </c>
      <c r="P197" s="6">
        <v>357</v>
      </c>
      <c r="R197" s="6">
        <v>10</v>
      </c>
      <c r="T197" s="6" t="s">
        <v>41</v>
      </c>
      <c r="U197" s="6" t="s">
        <v>287</v>
      </c>
      <c r="V197" s="6" t="s">
        <v>288</v>
      </c>
      <c r="W197" s="6" t="s">
        <v>1395</v>
      </c>
      <c r="Y197" s="6" t="s">
        <v>1396</v>
      </c>
      <c r="AC197" s="6">
        <v>95</v>
      </c>
      <c r="AF197" s="6" t="s">
        <v>40</v>
      </c>
      <c r="AG197" s="7"/>
      <c r="AH197" s="7"/>
      <c r="AI197" s="6" t="str">
        <f>HYPERLINK("https://doi.org/10.31826/9781463243340")</f>
        <v>https://doi.org/10.31826/9781463243340</v>
      </c>
      <c r="AK197" s="6" t="s">
        <v>48</v>
      </c>
    </row>
    <row r="198" spans="1:37" s="6" customFormat="1" x14ac:dyDescent="0.3">
      <c r="A198" s="6">
        <v>125236</v>
      </c>
      <c r="B198" s="7">
        <v>9780674067394</v>
      </c>
      <c r="C198" s="7"/>
      <c r="D198" s="7"/>
      <c r="F198" s="6" t="s">
        <v>1397</v>
      </c>
      <c r="G198" s="6" t="s">
        <v>1398</v>
      </c>
      <c r="H198" s="6" t="s">
        <v>1399</v>
      </c>
      <c r="J198" s="6">
        <v>1</v>
      </c>
      <c r="M198" s="6" t="s">
        <v>102</v>
      </c>
      <c r="N198" s="8">
        <v>41228</v>
      </c>
      <c r="O198" s="6">
        <v>2012</v>
      </c>
      <c r="P198" s="6">
        <v>370</v>
      </c>
      <c r="R198" s="6">
        <v>10</v>
      </c>
      <c r="T198" s="6" t="s">
        <v>41</v>
      </c>
      <c r="U198" s="6" t="s">
        <v>42</v>
      </c>
      <c r="V198" s="6" t="s">
        <v>145</v>
      </c>
      <c r="W198" s="6" t="s">
        <v>1400</v>
      </c>
      <c r="Y198" s="6" t="s">
        <v>1401</v>
      </c>
      <c r="Z198" s="6" t="s">
        <v>1402</v>
      </c>
      <c r="AB198" s="6" t="s">
        <v>1403</v>
      </c>
      <c r="AC198" s="6">
        <v>36</v>
      </c>
      <c r="AF198" s="6" t="s">
        <v>40</v>
      </c>
      <c r="AG198" s="7"/>
      <c r="AH198" s="7"/>
      <c r="AI198" s="6" t="str">
        <f>HYPERLINK("https://doi.org/10.4159/harvard.9780674067394")</f>
        <v>https://doi.org/10.4159/harvard.9780674067394</v>
      </c>
      <c r="AK198" s="6" t="s">
        <v>48</v>
      </c>
    </row>
    <row r="199" spans="1:37" s="6" customFormat="1" x14ac:dyDescent="0.3">
      <c r="A199" s="6">
        <v>125615</v>
      </c>
      <c r="B199" s="7">
        <v>9783110296372</v>
      </c>
      <c r="C199" s="7">
        <v>9783110295924</v>
      </c>
      <c r="D199" s="7">
        <v>9783110487923</v>
      </c>
      <c r="F199" s="6" t="s">
        <v>1404</v>
      </c>
      <c r="G199" s="6" t="s">
        <v>1405</v>
      </c>
      <c r="I199" s="6" t="s">
        <v>1406</v>
      </c>
      <c r="J199" s="6">
        <v>1</v>
      </c>
      <c r="K199" s="6" t="s">
        <v>911</v>
      </c>
      <c r="L199" s="9" t="s">
        <v>223</v>
      </c>
      <c r="M199" s="6" t="s">
        <v>182</v>
      </c>
      <c r="N199" s="8">
        <v>41515</v>
      </c>
      <c r="O199" s="6">
        <v>2013</v>
      </c>
      <c r="P199" s="6">
        <v>414</v>
      </c>
      <c r="R199" s="6">
        <v>10</v>
      </c>
      <c r="T199" s="6" t="s">
        <v>41</v>
      </c>
      <c r="U199" s="6" t="s">
        <v>183</v>
      </c>
      <c r="V199" s="6" t="s">
        <v>1407</v>
      </c>
      <c r="W199" s="6" t="s">
        <v>1408</v>
      </c>
      <c r="Y199" s="6" t="s">
        <v>1409</v>
      </c>
      <c r="AB199" s="6" t="s">
        <v>1410</v>
      </c>
      <c r="AC199" s="6">
        <v>129</v>
      </c>
      <c r="AD199" s="6">
        <v>144.94999999999999</v>
      </c>
      <c r="AE199" s="6">
        <v>24.95</v>
      </c>
      <c r="AF199" s="6" t="s">
        <v>40</v>
      </c>
      <c r="AG199" s="6" t="s">
        <v>40</v>
      </c>
      <c r="AH199" s="6" t="s">
        <v>40</v>
      </c>
      <c r="AI199" s="6" t="str">
        <f>HYPERLINK("https://doi.org/10.1515/9783110296372")</f>
        <v>https://doi.org/10.1515/9783110296372</v>
      </c>
      <c r="AK199" s="6" t="s">
        <v>48</v>
      </c>
    </row>
    <row r="200" spans="1:37" s="6" customFormat="1" x14ac:dyDescent="0.3">
      <c r="A200" s="6">
        <v>512403</v>
      </c>
      <c r="B200" s="7">
        <v>9781400851973</v>
      </c>
      <c r="C200" s="7"/>
      <c r="D200" s="7"/>
      <c r="F200" s="6" t="s">
        <v>1411</v>
      </c>
      <c r="G200" s="6" t="s">
        <v>485</v>
      </c>
      <c r="H200" s="6" t="s">
        <v>1412</v>
      </c>
      <c r="J200" s="6">
        <v>1</v>
      </c>
      <c r="K200" s="6" t="s">
        <v>487</v>
      </c>
      <c r="L200" s="9" t="s">
        <v>1413</v>
      </c>
      <c r="M200" s="6" t="s">
        <v>39</v>
      </c>
      <c r="N200" s="8">
        <v>41938</v>
      </c>
      <c r="O200" s="6">
        <v>2015</v>
      </c>
      <c r="P200" s="6">
        <v>256</v>
      </c>
      <c r="R200" s="6">
        <v>10</v>
      </c>
      <c r="T200" s="6" t="s">
        <v>41</v>
      </c>
      <c r="U200" s="6" t="s">
        <v>42</v>
      </c>
      <c r="V200" s="6" t="s">
        <v>455</v>
      </c>
      <c r="W200" s="6" t="s">
        <v>1414</v>
      </c>
      <c r="Y200" s="6" t="s">
        <v>1415</v>
      </c>
      <c r="AA200" s="6" t="s">
        <v>1416</v>
      </c>
      <c r="AB200" s="6" t="s">
        <v>1417</v>
      </c>
      <c r="AC200" s="6">
        <v>78</v>
      </c>
      <c r="AF200" s="6" t="s">
        <v>40</v>
      </c>
      <c r="AG200" s="7"/>
      <c r="AH200" s="7"/>
      <c r="AI200" s="6" t="str">
        <f>HYPERLINK("https://doi.org/10.1515/9781400851973")</f>
        <v>https://doi.org/10.1515/9781400851973</v>
      </c>
      <c r="AK200" s="6" t="s">
        <v>48</v>
      </c>
    </row>
    <row r="201" spans="1:37" s="6" customFormat="1" x14ac:dyDescent="0.3">
      <c r="A201" s="6">
        <v>594091</v>
      </c>
      <c r="B201" s="7">
        <v>9780824888121</v>
      </c>
      <c r="C201" s="7"/>
      <c r="D201" s="7"/>
      <c r="F201" s="6" t="s">
        <v>1418</v>
      </c>
      <c r="G201" s="6" t="s">
        <v>1419</v>
      </c>
      <c r="I201" s="6" t="s">
        <v>1420</v>
      </c>
      <c r="J201" s="6">
        <v>1</v>
      </c>
      <c r="M201" s="6" t="s">
        <v>787</v>
      </c>
      <c r="N201" s="8">
        <v>44286</v>
      </c>
      <c r="O201" s="6">
        <v>2021</v>
      </c>
      <c r="P201" s="6">
        <v>300</v>
      </c>
      <c r="R201" s="6">
        <v>10</v>
      </c>
      <c r="T201" s="6" t="s">
        <v>41</v>
      </c>
      <c r="U201" s="6" t="s">
        <v>42</v>
      </c>
      <c r="V201" s="6" t="s">
        <v>43</v>
      </c>
      <c r="W201" s="6" t="s">
        <v>1421</v>
      </c>
      <c r="Y201" s="6" t="s">
        <v>1422</v>
      </c>
      <c r="AA201" s="6" t="s">
        <v>1423</v>
      </c>
      <c r="AB201" s="6" t="s">
        <v>1424</v>
      </c>
      <c r="AC201" s="6">
        <v>216.95</v>
      </c>
      <c r="AF201" s="6" t="s">
        <v>40</v>
      </c>
      <c r="AG201" s="7"/>
      <c r="AH201" s="7"/>
      <c r="AI201" s="6" t="str">
        <f>HYPERLINK("https://doi.org/10.1515/9780824888121?locatt=mode:legacy")</f>
        <v>https://doi.org/10.1515/9780824888121?locatt=mode:legacy</v>
      </c>
      <c r="AK201" s="6" t="s">
        <v>48</v>
      </c>
    </row>
    <row r="202" spans="1:37" s="6" customFormat="1" x14ac:dyDescent="0.3">
      <c r="A202" s="6">
        <v>599399</v>
      </c>
      <c r="B202" s="7">
        <v>9780231553605</v>
      </c>
      <c r="C202" s="7"/>
      <c r="D202" s="7"/>
      <c r="F202" s="6" t="s">
        <v>1425</v>
      </c>
      <c r="H202" s="6" t="s">
        <v>1426</v>
      </c>
      <c r="J202" s="6">
        <v>1</v>
      </c>
      <c r="M202" s="6" t="s">
        <v>144</v>
      </c>
      <c r="N202" s="8">
        <v>44292</v>
      </c>
      <c r="O202" s="6">
        <v>2020</v>
      </c>
      <c r="R202" s="6">
        <v>10</v>
      </c>
      <c r="T202" s="6" t="s">
        <v>41</v>
      </c>
      <c r="U202" s="6" t="s">
        <v>42</v>
      </c>
      <c r="V202" s="6" t="s">
        <v>43</v>
      </c>
      <c r="W202" s="6" t="s">
        <v>1427</v>
      </c>
      <c r="Y202" s="6" t="s">
        <v>1428</v>
      </c>
      <c r="Z202" s="6" t="s">
        <v>1429</v>
      </c>
      <c r="AA202" s="6" t="s">
        <v>1430</v>
      </c>
      <c r="AB202" s="6" t="s">
        <v>1431</v>
      </c>
      <c r="AC202" s="6">
        <v>60.95</v>
      </c>
      <c r="AF202" s="6" t="s">
        <v>40</v>
      </c>
      <c r="AG202" s="7"/>
      <c r="AH202" s="7"/>
      <c r="AI202" s="6" t="str">
        <f>HYPERLINK("https://doi.org/10.7312/yu-20042")</f>
        <v>https://doi.org/10.7312/yu-20042</v>
      </c>
      <c r="AK202" s="6" t="s">
        <v>48</v>
      </c>
    </row>
    <row r="203" spans="1:37" s="6" customFormat="1" x14ac:dyDescent="0.3">
      <c r="A203" s="6">
        <v>551433</v>
      </c>
      <c r="B203" s="7">
        <v>9780691193946</v>
      </c>
      <c r="C203" s="7"/>
      <c r="D203" s="7"/>
      <c r="F203" s="6" t="s">
        <v>1432</v>
      </c>
      <c r="G203" s="6" t="s">
        <v>1433</v>
      </c>
      <c r="H203" s="6" t="s">
        <v>1434</v>
      </c>
      <c r="J203" s="6">
        <v>1</v>
      </c>
      <c r="K203" s="6" t="s">
        <v>1435</v>
      </c>
      <c r="L203" s="9" t="s">
        <v>680</v>
      </c>
      <c r="M203" s="6" t="s">
        <v>39</v>
      </c>
      <c r="N203" s="8">
        <v>43438</v>
      </c>
      <c r="O203" s="6">
        <v>1971</v>
      </c>
      <c r="P203" s="6">
        <v>304</v>
      </c>
      <c r="R203" s="6">
        <v>10</v>
      </c>
      <c r="T203" s="6" t="s">
        <v>41</v>
      </c>
      <c r="U203" s="6" t="s">
        <v>42</v>
      </c>
      <c r="V203" s="6" t="s">
        <v>246</v>
      </c>
      <c r="W203" s="6" t="s">
        <v>247</v>
      </c>
      <c r="Y203" s="6" t="s">
        <v>1436</v>
      </c>
      <c r="AC203" s="6">
        <v>330</v>
      </c>
      <c r="AF203" s="6" t="s">
        <v>40</v>
      </c>
      <c r="AG203" s="7"/>
      <c r="AH203" s="7"/>
      <c r="AI203" s="6" t="str">
        <f>HYPERLINK("https://doi.org/10.1515/9780691193946")</f>
        <v>https://doi.org/10.1515/9780691193946</v>
      </c>
      <c r="AK203" s="6" t="s">
        <v>48</v>
      </c>
    </row>
    <row r="204" spans="1:37" s="6" customFormat="1" x14ac:dyDescent="0.3">
      <c r="A204" s="6">
        <v>578132</v>
      </c>
      <c r="B204" s="7">
        <v>9780814744451</v>
      </c>
      <c r="C204" s="7"/>
      <c r="D204" s="7"/>
      <c r="F204" s="6" t="s">
        <v>1437</v>
      </c>
      <c r="H204" s="6" t="s">
        <v>1438</v>
      </c>
      <c r="J204" s="6">
        <v>1</v>
      </c>
      <c r="M204" s="6" t="s">
        <v>296</v>
      </c>
      <c r="N204" s="8">
        <v>41071</v>
      </c>
      <c r="O204" s="6">
        <v>2012</v>
      </c>
      <c r="R204" s="6">
        <v>10</v>
      </c>
      <c r="T204" s="6" t="s">
        <v>41</v>
      </c>
      <c r="U204" s="6" t="s">
        <v>74</v>
      </c>
      <c r="V204" s="6" t="s">
        <v>74</v>
      </c>
      <c r="W204" s="6" t="s">
        <v>1439</v>
      </c>
      <c r="Y204" s="6" t="s">
        <v>1440</v>
      </c>
      <c r="AA204" s="6" t="s">
        <v>1441</v>
      </c>
      <c r="AB204" s="6" t="s">
        <v>1442</v>
      </c>
      <c r="AC204" s="6">
        <v>174.95</v>
      </c>
      <c r="AF204" s="6" t="s">
        <v>40</v>
      </c>
      <c r="AG204" s="7"/>
      <c r="AH204" s="7"/>
      <c r="AI204" s="6" t="str">
        <f>HYPERLINK("https://doi.org/10.18574/nyu/9780814744451.001.0001")</f>
        <v>https://doi.org/10.18574/nyu/9780814744451.001.0001</v>
      </c>
      <c r="AK204" s="6" t="s">
        <v>48</v>
      </c>
    </row>
    <row r="205" spans="1:37" s="6" customFormat="1" x14ac:dyDescent="0.3">
      <c r="A205" s="6">
        <v>580499</v>
      </c>
      <c r="B205" s="7">
        <v>9781479803361</v>
      </c>
      <c r="C205" s="7"/>
      <c r="D205" s="7"/>
      <c r="F205" s="6" t="s">
        <v>1443</v>
      </c>
      <c r="G205" s="6" t="s">
        <v>1444</v>
      </c>
      <c r="H205" s="6" t="s">
        <v>1445</v>
      </c>
      <c r="J205" s="6">
        <v>1</v>
      </c>
      <c r="K205" s="6" t="s">
        <v>701</v>
      </c>
      <c r="M205" s="6" t="s">
        <v>296</v>
      </c>
      <c r="N205" s="8">
        <v>44208</v>
      </c>
      <c r="O205" s="6">
        <v>2021</v>
      </c>
      <c r="R205" s="6">
        <v>10</v>
      </c>
      <c r="T205" s="6" t="s">
        <v>41</v>
      </c>
      <c r="U205" s="6" t="s">
        <v>287</v>
      </c>
      <c r="V205" s="6" t="s">
        <v>645</v>
      </c>
      <c r="W205" s="6" t="s">
        <v>1446</v>
      </c>
      <c r="Y205" s="6" t="s">
        <v>1447</v>
      </c>
      <c r="AA205" s="6" t="s">
        <v>1448</v>
      </c>
      <c r="AB205" s="6" t="s">
        <v>1449</v>
      </c>
      <c r="AC205" s="6">
        <v>174.95</v>
      </c>
      <c r="AF205" s="6" t="s">
        <v>40</v>
      </c>
      <c r="AG205" s="7"/>
      <c r="AH205" s="7"/>
      <c r="AI205" s="6" t="str">
        <f>HYPERLINK("https://doi.org/10.18574/nyu/9781479803361.001.0001")</f>
        <v>https://doi.org/10.18574/nyu/9781479803361.001.0001</v>
      </c>
      <c r="AK205" s="6" t="s">
        <v>48</v>
      </c>
    </row>
    <row r="206" spans="1:37" s="6" customFormat="1" x14ac:dyDescent="0.3">
      <c r="A206" s="6">
        <v>526607</v>
      </c>
      <c r="B206" s="7">
        <v>9781400884568</v>
      </c>
      <c r="C206" s="7"/>
      <c r="D206" s="7"/>
      <c r="F206" s="6" t="s">
        <v>1450</v>
      </c>
      <c r="G206" s="6" t="s">
        <v>1451</v>
      </c>
      <c r="J206" s="6">
        <v>1</v>
      </c>
      <c r="K206" s="6" t="s">
        <v>592</v>
      </c>
      <c r="L206" s="9" t="s">
        <v>1452</v>
      </c>
      <c r="M206" s="6" t="s">
        <v>39</v>
      </c>
      <c r="N206" s="8">
        <v>42724</v>
      </c>
      <c r="O206" s="6">
        <v>2017</v>
      </c>
      <c r="P206" s="6">
        <v>1544</v>
      </c>
      <c r="R206" s="6">
        <v>10</v>
      </c>
      <c r="T206" s="6" t="s">
        <v>41</v>
      </c>
      <c r="U206" s="6" t="s">
        <v>42</v>
      </c>
      <c r="V206" s="6" t="s">
        <v>455</v>
      </c>
      <c r="W206" s="6" t="s">
        <v>594</v>
      </c>
      <c r="Y206" s="6" t="s">
        <v>1453</v>
      </c>
      <c r="AA206" s="6" t="s">
        <v>1454</v>
      </c>
      <c r="AB206" s="6" t="s">
        <v>1455</v>
      </c>
      <c r="AC206" s="6">
        <v>350</v>
      </c>
      <c r="AF206" s="6" t="s">
        <v>40</v>
      </c>
      <c r="AG206" s="7"/>
      <c r="AH206" s="7"/>
      <c r="AI206" s="6" t="str">
        <f>HYPERLINK("https://doi.org/10.1515/9781400884568")</f>
        <v>https://doi.org/10.1515/9781400884568</v>
      </c>
      <c r="AK206" s="6" t="s">
        <v>48</v>
      </c>
    </row>
    <row r="207" spans="1:37" s="6" customFormat="1" x14ac:dyDescent="0.3">
      <c r="A207" s="6">
        <v>514945</v>
      </c>
      <c r="B207" s="7">
        <v>9780674044586</v>
      </c>
      <c r="C207" s="7"/>
      <c r="D207" s="7"/>
      <c r="F207" s="6" t="s">
        <v>1456</v>
      </c>
      <c r="H207" s="6" t="s">
        <v>1457</v>
      </c>
      <c r="J207" s="6">
        <v>1</v>
      </c>
      <c r="M207" s="6" t="s">
        <v>102</v>
      </c>
      <c r="N207" s="8">
        <v>39918</v>
      </c>
      <c r="O207" s="6">
        <v>2009</v>
      </c>
      <c r="P207" s="6">
        <v>413</v>
      </c>
      <c r="R207" s="6">
        <v>10</v>
      </c>
      <c r="T207" s="6" t="s">
        <v>41</v>
      </c>
      <c r="U207" s="6" t="s">
        <v>287</v>
      </c>
      <c r="V207" s="6" t="s">
        <v>645</v>
      </c>
      <c r="W207" s="6" t="s">
        <v>1458</v>
      </c>
      <c r="Y207" s="6" t="s">
        <v>1459</v>
      </c>
      <c r="Z207" s="6" t="s">
        <v>1460</v>
      </c>
      <c r="AA207" s="6" t="s">
        <v>1461</v>
      </c>
      <c r="AC207" s="6">
        <v>72</v>
      </c>
      <c r="AF207" s="6" t="s">
        <v>40</v>
      </c>
      <c r="AG207" s="7"/>
      <c r="AH207" s="7"/>
      <c r="AI207" s="6" t="str">
        <f>HYPERLINK("https://doi.org/10.4159/9780674044586")</f>
        <v>https://doi.org/10.4159/9780674044586</v>
      </c>
      <c r="AK207" s="6" t="s">
        <v>48</v>
      </c>
    </row>
    <row r="208" spans="1:37" s="6" customFormat="1" x14ac:dyDescent="0.3">
      <c r="A208" s="6">
        <v>530069</v>
      </c>
      <c r="B208" s="7">
        <v>9783110553390</v>
      </c>
      <c r="C208" s="7">
        <v>9783110551884</v>
      </c>
      <c r="D208" s="7">
        <v>9783110736625</v>
      </c>
      <c r="F208" s="6" t="s">
        <v>1462</v>
      </c>
      <c r="G208" s="6" t="s">
        <v>1463</v>
      </c>
      <c r="I208" s="6" t="s">
        <v>1464</v>
      </c>
      <c r="J208" s="6">
        <v>1</v>
      </c>
      <c r="K208" s="6" t="s">
        <v>815</v>
      </c>
      <c r="L208" s="9" t="s">
        <v>1465</v>
      </c>
      <c r="M208" s="6" t="s">
        <v>182</v>
      </c>
      <c r="N208" s="8">
        <v>43515</v>
      </c>
      <c r="O208" s="6">
        <v>2019</v>
      </c>
      <c r="P208" s="6">
        <v>365</v>
      </c>
      <c r="T208" s="6" t="s">
        <v>41</v>
      </c>
      <c r="U208" s="6" t="s">
        <v>995</v>
      </c>
      <c r="V208" s="6" t="s">
        <v>288</v>
      </c>
      <c r="W208" s="6" t="s">
        <v>1466</v>
      </c>
      <c r="Y208" s="6" t="s">
        <v>1467</v>
      </c>
      <c r="AB208" s="6" t="s">
        <v>1468</v>
      </c>
      <c r="AC208" s="6">
        <v>129</v>
      </c>
      <c r="AD208" s="6">
        <v>119.95</v>
      </c>
      <c r="AE208" s="6">
        <v>24.95</v>
      </c>
      <c r="AF208" s="6" t="s">
        <v>40</v>
      </c>
      <c r="AG208" s="6" t="s">
        <v>40</v>
      </c>
      <c r="AH208" s="6" t="s">
        <v>40</v>
      </c>
      <c r="AI208" s="6" t="str">
        <f>HYPERLINK("https://doi.org/10.1515/9783110553390")</f>
        <v>https://doi.org/10.1515/9783110553390</v>
      </c>
      <c r="AK208" s="6" t="s">
        <v>48</v>
      </c>
    </row>
    <row r="209" s="10" customFormat="1" x14ac:dyDescent="0.3"/>
  </sheetData>
  <autoFilter ref="A8:AK208" xr:uid="{2FEE5A42-4816-450D-BD60-E6F4E854E73D}"/>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Swee, Lervinia</cp:lastModifiedBy>
  <dcterms:created xsi:type="dcterms:W3CDTF">2023-04-13T03:37:14Z</dcterms:created>
  <dcterms:modified xsi:type="dcterms:W3CDTF">2024-02-02T03:53:01Z</dcterms:modified>
</cp:coreProperties>
</file>